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/>
  <bookViews>
    <workbookView xWindow="0" yWindow="120" windowWidth="15600" windowHeight="11640" tabRatio="690"/>
  </bookViews>
  <sheets>
    <sheet name="January" sheetId="1" r:id="rId1"/>
    <sheet name="February" sheetId="6" r:id="rId2"/>
    <sheet name="March" sheetId="7" r:id="rId3"/>
    <sheet name="April" sheetId="8" r:id="rId4"/>
    <sheet name="May" sheetId="9" r:id="rId5"/>
    <sheet name="June" sheetId="10" r:id="rId6"/>
    <sheet name="July" sheetId="11" r:id="rId7"/>
    <sheet name="August" sheetId="12" r:id="rId8"/>
    <sheet name="September" sheetId="13" r:id="rId9"/>
    <sheet name="October" sheetId="14" r:id="rId10"/>
    <sheet name="November" sheetId="15" r:id="rId11"/>
    <sheet name="December" sheetId="16" r:id="rId12"/>
  </sheets>
  <definedNames>
    <definedName name="AprSun1">DATE(CalendarYear,4,1)-WEEKDAY(DATE(CalendarYear,4,1))+1</definedName>
    <definedName name="AssignmentDays" localSheetId="3">April!$L$4:$L$33</definedName>
    <definedName name="AssignmentDays" localSheetId="7">August!$L$4:$L$33</definedName>
    <definedName name="AssignmentDays" localSheetId="11">December!$L$4:$L$33</definedName>
    <definedName name="AssignmentDays" localSheetId="1">February!$L$4:$L$33</definedName>
    <definedName name="AssignmentDays" localSheetId="6">July!$L$4:$L$33</definedName>
    <definedName name="AssignmentDays" localSheetId="5">June!$L$4:$L$33</definedName>
    <definedName name="AssignmentDays" localSheetId="2">March!$L$4:$L$33</definedName>
    <definedName name="AssignmentDays" localSheetId="4">May!$L$4:$L$33</definedName>
    <definedName name="AssignmentDays" localSheetId="10">November!$L$4:$L$33</definedName>
    <definedName name="AssignmentDays" localSheetId="9">October!$L$4:$L$33</definedName>
    <definedName name="AssignmentDays" localSheetId="8">September!$L$4:$L$33</definedName>
    <definedName name="AssignmentDays">January!$L$4:$L$33</definedName>
    <definedName name="AugSun1">DATE(CalendarYear,8,1)-WEEKDAY(DATE(CalendarYear,8,1))+1</definedName>
    <definedName name="CalendarYear">January!$N$2</definedName>
    <definedName name="DecSun1">DATE(CalendarYear,12,1)-WEEKDAY(DATE(CalendarYear,12,1))+1</definedName>
    <definedName name="FebSun1">DATE(CalendarYear,2,1)-WEEKDAY(DATE(CalendarYear,2,1))+1</definedName>
    <definedName name="ImportantDatesTable" localSheetId="3">April!$L$4:$M$8</definedName>
    <definedName name="ImportantDatesTable" localSheetId="7">August!$L$4:$M$8</definedName>
    <definedName name="ImportantDatesTable" localSheetId="11">December!$L$4:$M$8</definedName>
    <definedName name="ImportantDatesTable" localSheetId="1">February!$L$4:$M$8</definedName>
    <definedName name="ImportantDatesTable" localSheetId="6">July!$L$4:$M$8</definedName>
    <definedName name="ImportantDatesTable" localSheetId="5">June!$L$4:$M$8</definedName>
    <definedName name="ImportantDatesTable" localSheetId="2">March!$L$4:$M$8</definedName>
    <definedName name="ImportantDatesTable" localSheetId="4">May!$L$4:$M$8</definedName>
    <definedName name="ImportantDatesTable" localSheetId="10">November!$L$4:$M$8</definedName>
    <definedName name="ImportantDatesTable" localSheetId="9">October!$L$4:$M$8</definedName>
    <definedName name="ImportantDatesTable" localSheetId="8">September!$L$4:$M$8</definedName>
    <definedName name="ImportantDatesTable">January!$L$4:$M$8</definedName>
    <definedName name="JanSun1">DATE(CalendarYear,1,1)-WEEKDAY(DATE(CalendarYear,1,1))+1</definedName>
    <definedName name="JulSun1">DATE(CalendarYear,7,1)-WEEKDAY(DATE(CalendarYear,7,1))+1</definedName>
    <definedName name="JunSun1">DATE(CalendarYear,6,1)-WEEKDAY(DATE(CalendarYear,6,1))+1</definedName>
    <definedName name="MarSun1">DATE(CalendarYear,3,1)-WEEKDAY(DATE(CalendarYear,3,1))+1</definedName>
    <definedName name="MaySun1">DATE(CalendarYear,5,1)-WEEKDAY(DATE(CalendarYear,5,1))+1</definedName>
    <definedName name="NovSun1">DATE(CalendarYear,11,1)-WEEKDAY(DATE(CalendarYear,11,1))+1</definedName>
    <definedName name="OctSun1">DATE(CalendarYear,10,1)-WEEKDAY(DATE(CalendarYear,10,1))+1</definedName>
    <definedName name="_xlnm.Print_Area" localSheetId="3">April!$A$1:$N$33</definedName>
    <definedName name="_xlnm.Print_Area" localSheetId="7">August!$A$1:$N$33</definedName>
    <definedName name="_xlnm.Print_Area" localSheetId="11">December!$A$1:$N$33</definedName>
    <definedName name="_xlnm.Print_Area" localSheetId="1">February!$A$1:$N$33</definedName>
    <definedName name="_xlnm.Print_Area" localSheetId="0">January!$A$1:$N$33</definedName>
    <definedName name="_xlnm.Print_Area" localSheetId="6">July!$A$1:$N$33</definedName>
    <definedName name="_xlnm.Print_Area" localSheetId="5">June!$A$1:$N$33</definedName>
    <definedName name="_xlnm.Print_Area" localSheetId="2">March!$A$1:$N$33</definedName>
    <definedName name="_xlnm.Print_Area" localSheetId="4">May!$A$1:$N$33</definedName>
    <definedName name="_xlnm.Print_Area" localSheetId="10">November!$A$1:$N$33</definedName>
    <definedName name="_xlnm.Print_Area" localSheetId="9">October!$A$1:$N$33</definedName>
    <definedName name="_xlnm.Print_Area" localSheetId="8">September!$A$1:$N$33</definedName>
    <definedName name="SepSun1">DATE(CalendarYear,9,1)-WEEKDAY(DATE(CalendarYear,9,1))+1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6"/>
  <c r="H9" i="16"/>
  <c r="G9" i="16"/>
  <c r="F9" i="16"/>
  <c r="E9" i="16"/>
  <c r="D9" i="16"/>
  <c r="C9" i="16"/>
  <c r="I8" i="16"/>
  <c r="H8" i="16"/>
  <c r="G8" i="16"/>
  <c r="F8" i="16"/>
  <c r="E8" i="16"/>
  <c r="D8" i="16"/>
  <c r="C8" i="16"/>
  <c r="I7" i="16"/>
  <c r="H7" i="16"/>
  <c r="G7" i="16"/>
  <c r="F7" i="16"/>
  <c r="E7" i="16"/>
  <c r="D7" i="16"/>
  <c r="C7" i="16"/>
  <c r="I6" i="16"/>
  <c r="H6" i="16"/>
  <c r="G6" i="16"/>
  <c r="F6" i="16"/>
  <c r="E6" i="16"/>
  <c r="D6" i="16"/>
  <c r="C6" i="16"/>
  <c r="I5" i="16"/>
  <c r="H5" i="16"/>
  <c r="G5" i="16"/>
  <c r="F5" i="16"/>
  <c r="E5" i="16"/>
  <c r="D5" i="16"/>
  <c r="C5" i="16"/>
  <c r="I4" i="16"/>
  <c r="H4" i="16"/>
  <c r="G4" i="16"/>
  <c r="F4" i="16"/>
  <c r="E4" i="16"/>
  <c r="D4" i="16"/>
  <c r="C4" i="16"/>
  <c r="I9" i="15"/>
  <c r="H9" i="15"/>
  <c r="G9" i="15"/>
  <c r="F9" i="15"/>
  <c r="E9" i="15"/>
  <c r="D9" i="15"/>
  <c r="C9" i="15"/>
  <c r="I8" i="15"/>
  <c r="H8" i="15"/>
  <c r="G8" i="15"/>
  <c r="F8" i="15"/>
  <c r="E8" i="15"/>
  <c r="D8" i="15"/>
  <c r="C8" i="15"/>
  <c r="I7" i="15"/>
  <c r="H7" i="15"/>
  <c r="G7" i="15"/>
  <c r="F7" i="15"/>
  <c r="E7" i="15"/>
  <c r="D7" i="15"/>
  <c r="C7" i="15"/>
  <c r="I6" i="15"/>
  <c r="H6" i="15"/>
  <c r="G6" i="15"/>
  <c r="F6" i="15"/>
  <c r="E6" i="15"/>
  <c r="D6" i="15"/>
  <c r="C6" i="15"/>
  <c r="I5" i="15"/>
  <c r="H5" i="15"/>
  <c r="G5" i="15"/>
  <c r="F5" i="15"/>
  <c r="E5" i="15"/>
  <c r="D5" i="15"/>
  <c r="C5" i="15"/>
  <c r="I4" i="15"/>
  <c r="H4" i="15"/>
  <c r="G4" i="15"/>
  <c r="F4" i="15"/>
  <c r="E4" i="15"/>
  <c r="D4" i="15"/>
  <c r="C4" i="15"/>
  <c r="I9" i="14"/>
  <c r="H9" i="14"/>
  <c r="G9" i="14"/>
  <c r="F9" i="14"/>
  <c r="E9" i="14"/>
  <c r="D9" i="14"/>
  <c r="C9" i="14"/>
  <c r="I8" i="14"/>
  <c r="H8" i="14"/>
  <c r="G8" i="14"/>
  <c r="F8" i="14"/>
  <c r="E8" i="14"/>
  <c r="D8" i="14"/>
  <c r="C8" i="14"/>
  <c r="I7" i="14"/>
  <c r="H7" i="14"/>
  <c r="G7" i="14"/>
  <c r="F7" i="14"/>
  <c r="E7" i="14"/>
  <c r="D7" i="14"/>
  <c r="C7" i="14"/>
  <c r="I6" i="14"/>
  <c r="H6" i="14"/>
  <c r="G6" i="14"/>
  <c r="F6" i="14"/>
  <c r="E6" i="14"/>
  <c r="D6" i="14"/>
  <c r="C6" i="14"/>
  <c r="I5" i="14"/>
  <c r="H5" i="14"/>
  <c r="G5" i="14"/>
  <c r="F5" i="14"/>
  <c r="E5" i="14"/>
  <c r="D5" i="14"/>
  <c r="C5" i="14"/>
  <c r="I4" i="14"/>
  <c r="H4" i="14"/>
  <c r="G4" i="14"/>
  <c r="F4" i="14"/>
  <c r="E4" i="14"/>
  <c r="D4" i="14"/>
  <c r="C4" i="14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<sst xmlns="http://schemas.openxmlformats.org/spreadsheetml/2006/main" count="554" uniqueCount="36">
  <si>
    <t>S</t>
  </si>
  <si>
    <t>M</t>
  </si>
  <si>
    <t>T</t>
  </si>
  <si>
    <t>W</t>
  </si>
  <si>
    <t>F</t>
  </si>
  <si>
    <t>French: First paper draft due</t>
  </si>
  <si>
    <t>Math: Test</t>
  </si>
  <si>
    <t>MON</t>
  </si>
  <si>
    <t>ASSIGNMENTS</t>
  </si>
  <si>
    <t>TUES</t>
  </si>
  <si>
    <t>WED</t>
  </si>
  <si>
    <t>THURS</t>
  </si>
  <si>
    <t>FRI</t>
  </si>
  <si>
    <t>JANUARY</t>
  </si>
  <si>
    <t>WEEKLY SCHEDULE</t>
  </si>
  <si>
    <t>French</t>
  </si>
  <si>
    <t>Math</t>
  </si>
  <si>
    <t>English</t>
  </si>
  <si>
    <t>Programming</t>
  </si>
  <si>
    <t>Art History</t>
  </si>
  <si>
    <t>8:00</t>
  </si>
  <si>
    <t>9:00</t>
  </si>
  <si>
    <t>2:00</t>
  </si>
  <si>
    <t>10:00</t>
  </si>
  <si>
    <t>4:00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</si>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</sst>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3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name val="Arial"/>
      <family val="2"/>
      <scheme val="minor"/>
    </font>
    <font>
      <sz val="10"/>
      <color indexed="63"/>
      <name val="Arial"/>
      <family val="4"/>
      <scheme val="minor"/>
    </font>
    <font>
      <b/>
      <sz val="28"/>
      <color theme="1" tint="0.34998626667073579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17"/>
      <color theme="4"/>
      <name val="Arial"/>
      <family val="4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17"/>
      <color theme="4"/>
      <name val="Arial"/>
      <family val="2"/>
      <scheme val="maj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24"/>
      <color theme="4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78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</cellXfs>
  <cellStyles count="5">
    <cellStyle name="40% - Accent1 2" xfId="3"/>
    <cellStyle name="Accent1 2" xfId="2"/>
    <cellStyle name="Heading 1 2" xfId="4"/>
    <cellStyle name="Normal" xfId="0" builtinId="0" customBuiltin="1"/>
    <cellStyle name="Normal 2" xfId="1"/>
  </cellStyles>
  <dxfs count="59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58"/>
      <tableStyleElement type="headerRow" dxfId="57"/>
      <tableStyleElement type="totalRow" dxfId="56"/>
      <tableStyleElement type="firstColumn" dxfId="55"/>
      <tableStyleElement type="lastColumn" dxfId="54"/>
      <tableStyleElement type="firstRowStripe" dxfId="53"/>
      <tableStyleElement type="firstColumnStripe" dxfId="52"/>
    </tableStyle>
    <tableStyle name="TableStyleLight9 2" pivot="0" count="4">
      <tableStyleElement type="wholeTable" dxfId="51"/>
      <tableStyleElement type="headerRow" dxfId="50"/>
      <tableStyleElement type="totalRow" dxfId="49"/>
      <tableStyleElement type="firstColumn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N$2" max="2999" min="1900" page="10" val="2012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/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Click the spinner to </a:t>
          </a:r>
        </a:p>
        <a:p>
          <a:pPr algn="l"/>
          <a:r>
            <a:rPr lang="en-US" sz="1000" b="1">
              <a:solidFill>
                <a:schemeClr val="accent1"/>
              </a:solidFill>
            </a:rPr>
            <a:t>change the calendar year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tabSelected="1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13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74">
        <v>2012</v>
      </c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75"/>
    </row>
    <row r="4" spans="1:14" ht="18" customHeight="1" x14ac:dyDescent="0.2">
      <c r="A4" s="4"/>
      <c r="B4" s="28"/>
      <c r="C4" s="10">
        <f>IF(DAY(JanSun1)=1,JanSun1-6,JanSun1+1)</f>
        <v>40903</v>
      </c>
      <c r="D4" s="10">
        <f>IF(DAY(JanSun1)=1,JanSun1-5,JanSun1+2)</f>
        <v>40904</v>
      </c>
      <c r="E4" s="10">
        <f>IF(DAY(JanSun1)=1,JanSun1-4,JanSun1+3)</f>
        <v>40905</v>
      </c>
      <c r="F4" s="10">
        <f>IF(DAY(JanSun1)=1,JanSun1-3,JanSun1+4)</f>
        <v>40906</v>
      </c>
      <c r="G4" s="10">
        <f>IF(DAY(JanSun1)=1,JanSun1-2,JanSun1+5)</f>
        <v>40907</v>
      </c>
      <c r="H4" s="10">
        <f>IF(DAY(JanSun1)=1,JanSun1-1,JanSun1+6)</f>
        <v>40908</v>
      </c>
      <c r="I4" s="10">
        <f>IF(DAY(JanSun1)=1,JanSun1,JanSun1+7)</f>
        <v>40909</v>
      </c>
      <c r="J4" s="5"/>
      <c r="K4" s="71" t="s">
        <v>7</v>
      </c>
      <c r="L4" s="16">
        <v>3</v>
      </c>
      <c r="M4" s="72" t="s">
        <v>5</v>
      </c>
      <c r="N4" s="73"/>
    </row>
    <row r="5" spans="1:14" ht="18" customHeight="1" x14ac:dyDescent="0.2">
      <c r="A5" s="4"/>
      <c r="B5" s="28"/>
      <c r="C5" s="10">
        <f>IF(DAY(JanSun1)=1,JanSun1+1,JanSun1+8)</f>
        <v>40910</v>
      </c>
      <c r="D5" s="10">
        <f>IF(DAY(JanSun1)=1,JanSun1+2,JanSun1+9)</f>
        <v>40911</v>
      </c>
      <c r="E5" s="10">
        <f>IF(DAY(JanSun1)=1,JanSun1+3,JanSun1+10)</f>
        <v>40912</v>
      </c>
      <c r="F5" s="10">
        <f>IF(DAY(JanSun1)=1,JanSun1+4,JanSun1+11)</f>
        <v>40913</v>
      </c>
      <c r="G5" s="10">
        <f>IF(DAY(JanSun1)=1,JanSun1+5,JanSun1+12)</f>
        <v>40914</v>
      </c>
      <c r="H5" s="10">
        <f>IF(DAY(JanSun1)=1,JanSun1+6,JanSun1+13)</f>
        <v>40915</v>
      </c>
      <c r="I5" s="10">
        <f>IF(DAY(JanSun1)=1,JanSun1+7,JanSun1+14)</f>
        <v>40916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IF(DAY(JanSun1)=1,JanSun1+8,JanSun1+15)</f>
        <v>40917</v>
      </c>
      <c r="D6" s="10">
        <f>IF(DAY(JanSun1)=1,JanSun1+9,JanSun1+16)</f>
        <v>40918</v>
      </c>
      <c r="E6" s="10">
        <f>IF(DAY(JanSun1)=1,JanSun1+10,JanSun1+17)</f>
        <v>40919</v>
      </c>
      <c r="F6" s="10">
        <f>IF(DAY(JanSun1)=1,JanSun1+11,JanSun1+18)</f>
        <v>40920</v>
      </c>
      <c r="G6" s="10">
        <f>IF(DAY(JanSun1)=1,JanSun1+12,JanSun1+19)</f>
        <v>40921</v>
      </c>
      <c r="H6" s="10">
        <f>IF(DAY(JanSun1)=1,JanSun1+13,JanSun1+20)</f>
        <v>40922</v>
      </c>
      <c r="I6" s="10">
        <f>IF(DAY(JanSun1)=1,JanSun1+14,JanSun1+21)</f>
        <v>40923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IF(DAY(JanSun1)=1,JanSun1+15,JanSun1+22)</f>
        <v>40924</v>
      </c>
      <c r="D7" s="10">
        <f>IF(DAY(JanSun1)=1,JanSun1+16,JanSun1+23)</f>
        <v>40925</v>
      </c>
      <c r="E7" s="10">
        <f>IF(DAY(JanSun1)=1,JanSun1+17,JanSun1+24)</f>
        <v>40926</v>
      </c>
      <c r="F7" s="10">
        <f>IF(DAY(JanSun1)=1,JanSun1+18,JanSun1+25)</f>
        <v>40927</v>
      </c>
      <c r="G7" s="10">
        <f>IF(DAY(JanSun1)=1,JanSun1+19,JanSun1+26)</f>
        <v>40928</v>
      </c>
      <c r="H7" s="10">
        <f>IF(DAY(JanSun1)=1,JanSun1+20,JanSun1+27)</f>
        <v>40929</v>
      </c>
      <c r="I7" s="10">
        <f>IF(DAY(JanSun1)=1,JanSun1+21,JanSun1+28)</f>
        <v>40930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IF(DAY(JanSun1)=1,JanSun1+22,JanSun1+29)</f>
        <v>40931</v>
      </c>
      <c r="D8" s="10">
        <f>IF(DAY(JanSun1)=1,JanSun1+23,JanSun1+30)</f>
        <v>40932</v>
      </c>
      <c r="E8" s="10">
        <f>IF(DAY(JanSun1)=1,JanSun1+24,JanSun1+31)</f>
        <v>40933</v>
      </c>
      <c r="F8" s="10">
        <f>IF(DAY(JanSun1)=1,JanSun1+25,JanSun1+32)</f>
        <v>40934</v>
      </c>
      <c r="G8" s="10">
        <f>IF(DAY(JanSun1)=1,JanSun1+26,JanSun1+33)</f>
        <v>40935</v>
      </c>
      <c r="H8" s="10">
        <f>IF(DAY(JanSun1)=1,JanSun1+27,JanSun1+34)</f>
        <v>40936</v>
      </c>
      <c r="I8" s="10">
        <f>IF(DAY(JanSun1)=1,JanSun1+28,JanSun1+35)</f>
        <v>40937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IF(DAY(JanSun1)=1,JanSun1+29,JanSun1+36)</f>
        <v>40938</v>
      </c>
      <c r="D9" s="10">
        <f>IF(DAY(JanSun1)=1,JanSun1+30,JanSun1+37)</f>
        <v>40939</v>
      </c>
      <c r="E9" s="10">
        <f>IF(DAY(JanSun1)=1,JanSun1+31,JanSun1+38)</f>
        <v>40940</v>
      </c>
      <c r="F9" s="10">
        <f>IF(DAY(JanSun1)=1,JanSun1+32,JanSun1+39)</f>
        <v>40941</v>
      </c>
      <c r="G9" s="10">
        <f>IF(DAY(JanSun1)=1,JanSun1+33,JanSun1+40)</f>
        <v>40942</v>
      </c>
      <c r="H9" s="10">
        <f>IF(DAY(JanSun1)=1,JanSun1+34,JanSun1+41)</f>
        <v>40943</v>
      </c>
      <c r="I9" s="10">
        <f>IF(DAY(JanSun1)=1,JanSun1+35,JanSun1+42)</f>
        <v>40944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>
        <v>18</v>
      </c>
      <c r="M10" s="39" t="s">
        <v>6</v>
      </c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47" priority="4" stopIfTrue="1">
      <formula>DAY(C4)&gt;8</formula>
    </cfRule>
  </conditionalFormatting>
  <conditionalFormatting sqref="C8:I10">
    <cfRule type="expression" dxfId="46" priority="3" stopIfTrue="1">
      <formula>AND(DAY(C8)&gt;=1,DAY(C8)&lt;=15)</formula>
    </cfRule>
  </conditionalFormatting>
  <conditionalFormatting sqref="C4:I9">
    <cfRule type="expression" dxfId="45" priority="15">
      <formula>VLOOKUP(DAY(C4),AssignmentDays,1,FALSE)=DAY(C4)</formula>
    </cfRule>
  </conditionalFormatting>
  <conditionalFormatting sqref="B14:J33">
    <cfRule type="expression" dxfId="44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/>
  <pageMargins left="0.5" right="0.5" top="0.5" bottom="0.5" header="0.3" footer="0.3"/>
  <pageSetup scale="91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25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IF(DAY(FebSun1)=1,FebSun1-6,FebSun1+1)</f>
        <v>40938</v>
      </c>
      <c r="D4" s="10">
        <f>IF(DAY(FebSun1)=1,FebSun1-5,FebSun1+2)</f>
        <v>40939</v>
      </c>
      <c r="E4" s="10">
        <f>IF(DAY(FebSun1)=1,FebSun1-4,FebSun1+3)</f>
        <v>40940</v>
      </c>
      <c r="F4" s="10">
        <f>IF(DAY(FebSun1)=1,FebSun1-3,FebSun1+4)</f>
        <v>40941</v>
      </c>
      <c r="G4" s="10">
        <f>IF(DAY(FebSun1)=1,FebSun1-2,FebSun1+5)</f>
        <v>40942</v>
      </c>
      <c r="H4" s="10">
        <f>IF(DAY(FebSun1)=1,FebSun1-1,FebSun1+6)</f>
        <v>40943</v>
      </c>
      <c r="I4" s="10">
        <f>IF(DAY(FebSun1)=1,FebSun1,FebSun1+7)</f>
        <v>40944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IF(DAY(FebSun1)=1,FebSun1+1,FebSun1+8)</f>
        <v>40945</v>
      </c>
      <c r="D5" s="10">
        <f>IF(DAY(FebSun1)=1,FebSun1+2,FebSun1+9)</f>
        <v>40946</v>
      </c>
      <c r="E5" s="10">
        <f>IF(DAY(FebSun1)=1,FebSun1+3,FebSun1+10)</f>
        <v>40947</v>
      </c>
      <c r="F5" s="10">
        <f>IF(DAY(FebSun1)=1,FebSun1+4,FebSun1+11)</f>
        <v>40948</v>
      </c>
      <c r="G5" s="10">
        <f>IF(DAY(FebSun1)=1,FebSun1+5,FebSun1+12)</f>
        <v>40949</v>
      </c>
      <c r="H5" s="10">
        <f>IF(DAY(FebSun1)=1,FebSun1+6,FebSun1+13)</f>
        <v>40950</v>
      </c>
      <c r="I5" s="10">
        <f>IF(DAY(FebSun1)=1,FebSun1+7,FebSun1+14)</f>
        <v>40951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IF(DAY(FebSun1)=1,FebSun1+8,FebSun1+15)</f>
        <v>40952</v>
      </c>
      <c r="D6" s="10">
        <f>IF(DAY(FebSun1)=1,FebSun1+9,FebSun1+16)</f>
        <v>40953</v>
      </c>
      <c r="E6" s="10">
        <f>IF(DAY(FebSun1)=1,FebSun1+10,FebSun1+17)</f>
        <v>40954</v>
      </c>
      <c r="F6" s="10">
        <f>IF(DAY(FebSun1)=1,FebSun1+11,FebSun1+18)</f>
        <v>40955</v>
      </c>
      <c r="G6" s="10">
        <f>IF(DAY(FebSun1)=1,FebSun1+12,FebSun1+19)</f>
        <v>40956</v>
      </c>
      <c r="H6" s="10">
        <f>IF(DAY(FebSun1)=1,FebSun1+13,FebSun1+20)</f>
        <v>40957</v>
      </c>
      <c r="I6" s="10">
        <f>IF(DAY(FebSun1)=1,FebSun1+14,FebSun1+21)</f>
        <v>40958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IF(DAY(FebSun1)=1,FebSun1+15,FebSun1+22)</f>
        <v>40959</v>
      </c>
      <c r="D7" s="10">
        <f>IF(DAY(FebSun1)=1,FebSun1+16,FebSun1+23)</f>
        <v>40960</v>
      </c>
      <c r="E7" s="10">
        <f>IF(DAY(FebSun1)=1,FebSun1+17,FebSun1+24)</f>
        <v>40961</v>
      </c>
      <c r="F7" s="10">
        <f>IF(DAY(FebSun1)=1,FebSun1+18,FebSun1+25)</f>
        <v>40962</v>
      </c>
      <c r="G7" s="10">
        <f>IF(DAY(FebSun1)=1,FebSun1+19,FebSun1+26)</f>
        <v>40963</v>
      </c>
      <c r="H7" s="10">
        <f>IF(DAY(FebSun1)=1,FebSun1+20,FebSun1+27)</f>
        <v>40964</v>
      </c>
      <c r="I7" s="10">
        <f>IF(DAY(FebSun1)=1,FebSun1+21,FebSun1+28)</f>
        <v>40965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IF(DAY(FebSun1)=1,FebSun1+22,FebSun1+29)</f>
        <v>40966</v>
      </c>
      <c r="D8" s="10">
        <f>IF(DAY(FebSun1)=1,FebSun1+23,FebSun1+30)</f>
        <v>40967</v>
      </c>
      <c r="E8" s="10">
        <f>IF(DAY(FebSun1)=1,FebSun1+24,FebSun1+31)</f>
        <v>40968</v>
      </c>
      <c r="F8" s="10">
        <f>IF(DAY(FebSun1)=1,FebSun1+25,FebSun1+32)</f>
        <v>40969</v>
      </c>
      <c r="G8" s="10">
        <f>IF(DAY(FebSun1)=1,FebSun1+26,FebSun1+33)</f>
        <v>40970</v>
      </c>
      <c r="H8" s="10">
        <f>IF(DAY(FebSun1)=1,FebSun1+27,FebSun1+34)</f>
        <v>40971</v>
      </c>
      <c r="I8" s="10">
        <f>IF(DAY(FebSun1)=1,FebSun1+28,FebSun1+35)</f>
        <v>40972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IF(DAY(FebSun1)=1,FebSun1+29,FebSun1+36)</f>
        <v>40973</v>
      </c>
      <c r="D9" s="10">
        <f>IF(DAY(FebSun1)=1,FebSun1+30,FebSun1+37)</f>
        <v>40974</v>
      </c>
      <c r="E9" s="10">
        <f>IF(DAY(FebSun1)=1,FebSun1+31,FebSun1+38)</f>
        <v>40975</v>
      </c>
      <c r="F9" s="10">
        <f>IF(DAY(FebSun1)=1,FebSun1+32,FebSun1+39)</f>
        <v>40976</v>
      </c>
      <c r="G9" s="10">
        <f>IF(DAY(FebSun1)=1,FebSun1+33,FebSun1+40)</f>
        <v>40977</v>
      </c>
      <c r="H9" s="10">
        <f>IF(DAY(FebSun1)=1,FebSun1+34,FebSun1+41)</f>
        <v>40978</v>
      </c>
      <c r="I9" s="10">
        <f>IF(DAY(FebSun1)=1,FebSun1+35,FebSun1+42)</f>
        <v>40979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3" priority="3" stopIfTrue="1">
      <formula>DAY(C4)&gt;8</formula>
    </cfRule>
  </conditionalFormatting>
  <conditionalFormatting sqref="C8:I10">
    <cfRule type="expression" dxfId="42" priority="2" stopIfTrue="1">
      <formula>AND(DAY(C8)&gt;=1,DAY(C8)&lt;=15)</formula>
    </cfRule>
  </conditionalFormatting>
  <conditionalFormatting sqref="C4:I9">
    <cfRule type="expression" dxfId="41" priority="4">
      <formula>VLOOKUP(DAY(C4),AssignmentDays,1,FALSE)=DAY(C4)</formula>
    </cfRule>
  </conditionalFormatting>
  <conditionalFormatting sqref="B14:J33">
    <cfRule type="expression" dxfId="4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26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IF(DAY(MarSun1)=1,MarSun1-6,MarSun1+1)</f>
        <v>40966</v>
      </c>
      <c r="D4" s="10">
        <f>IF(DAY(MarSun1)=1,MarSun1-5,MarSun1+2)</f>
        <v>40967</v>
      </c>
      <c r="E4" s="10">
        <f>IF(DAY(MarSun1)=1,MarSun1-4,MarSun1+3)</f>
        <v>40968</v>
      </c>
      <c r="F4" s="10">
        <f>IF(DAY(MarSun1)=1,MarSun1-3,MarSun1+4)</f>
        <v>40969</v>
      </c>
      <c r="G4" s="10">
        <f>IF(DAY(MarSun1)=1,MarSun1-2,MarSun1+5)</f>
        <v>40970</v>
      </c>
      <c r="H4" s="10">
        <f>IF(DAY(MarSun1)=1,MarSun1-1,MarSun1+6)</f>
        <v>40971</v>
      </c>
      <c r="I4" s="10">
        <f>IF(DAY(MarSun1)=1,MarSun1,MarSun1+7)</f>
        <v>40972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IF(DAY(MarSun1)=1,MarSun1+1,MarSun1+8)</f>
        <v>40973</v>
      </c>
      <c r="D5" s="10">
        <f>IF(DAY(MarSun1)=1,MarSun1+2,MarSun1+9)</f>
        <v>40974</v>
      </c>
      <c r="E5" s="10">
        <f>IF(DAY(MarSun1)=1,MarSun1+3,MarSun1+10)</f>
        <v>40975</v>
      </c>
      <c r="F5" s="10">
        <f>IF(DAY(MarSun1)=1,MarSun1+4,MarSun1+11)</f>
        <v>40976</v>
      </c>
      <c r="G5" s="10">
        <f>IF(DAY(MarSun1)=1,MarSun1+5,MarSun1+12)</f>
        <v>40977</v>
      </c>
      <c r="H5" s="10">
        <f>IF(DAY(MarSun1)=1,MarSun1+6,MarSun1+13)</f>
        <v>40978</v>
      </c>
      <c r="I5" s="10">
        <f>IF(DAY(MarSun1)=1,MarSun1+7,MarSun1+14)</f>
        <v>40979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IF(DAY(MarSun1)=1,MarSun1+8,MarSun1+15)</f>
        <v>40980</v>
      </c>
      <c r="D6" s="10">
        <f>IF(DAY(MarSun1)=1,MarSun1+9,MarSun1+16)</f>
        <v>40981</v>
      </c>
      <c r="E6" s="10">
        <f>IF(DAY(MarSun1)=1,MarSun1+10,MarSun1+17)</f>
        <v>40982</v>
      </c>
      <c r="F6" s="10">
        <f>IF(DAY(MarSun1)=1,MarSun1+11,MarSun1+18)</f>
        <v>40983</v>
      </c>
      <c r="G6" s="10">
        <f>IF(DAY(MarSun1)=1,MarSun1+12,MarSun1+19)</f>
        <v>40984</v>
      </c>
      <c r="H6" s="10">
        <f>IF(DAY(MarSun1)=1,MarSun1+13,MarSun1+20)</f>
        <v>40985</v>
      </c>
      <c r="I6" s="10">
        <f>IF(DAY(MarSun1)=1,MarSun1+14,MarSun1+21)</f>
        <v>40986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IF(DAY(MarSun1)=1,MarSun1+15,MarSun1+22)</f>
        <v>40987</v>
      </c>
      <c r="D7" s="10">
        <f>IF(DAY(MarSun1)=1,MarSun1+16,MarSun1+23)</f>
        <v>40988</v>
      </c>
      <c r="E7" s="10">
        <f>IF(DAY(MarSun1)=1,MarSun1+17,MarSun1+24)</f>
        <v>40989</v>
      </c>
      <c r="F7" s="10">
        <f>IF(DAY(MarSun1)=1,MarSun1+18,MarSun1+25)</f>
        <v>40990</v>
      </c>
      <c r="G7" s="10">
        <f>IF(DAY(MarSun1)=1,MarSun1+19,MarSun1+26)</f>
        <v>40991</v>
      </c>
      <c r="H7" s="10">
        <f>IF(DAY(MarSun1)=1,MarSun1+20,MarSun1+27)</f>
        <v>40992</v>
      </c>
      <c r="I7" s="10">
        <f>IF(DAY(MarSun1)=1,MarSun1+21,MarSun1+28)</f>
        <v>40993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IF(DAY(MarSun1)=1,MarSun1+22,MarSun1+29)</f>
        <v>40994</v>
      </c>
      <c r="D8" s="10">
        <f>IF(DAY(MarSun1)=1,MarSun1+23,MarSun1+30)</f>
        <v>40995</v>
      </c>
      <c r="E8" s="10">
        <f>IF(DAY(MarSun1)=1,MarSun1+24,MarSun1+31)</f>
        <v>40996</v>
      </c>
      <c r="F8" s="10">
        <f>IF(DAY(MarSun1)=1,MarSun1+25,MarSun1+32)</f>
        <v>40997</v>
      </c>
      <c r="G8" s="10">
        <f>IF(DAY(MarSun1)=1,MarSun1+26,MarSun1+33)</f>
        <v>40998</v>
      </c>
      <c r="H8" s="10">
        <f>IF(DAY(MarSun1)=1,MarSun1+27,MarSun1+34)</f>
        <v>40999</v>
      </c>
      <c r="I8" s="10">
        <f>IF(DAY(MarSun1)=1,MarSun1+28,MarSun1+35)</f>
        <v>41000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IF(DAY(MarSun1)=1,MarSun1+29,MarSun1+36)</f>
        <v>41001</v>
      </c>
      <c r="D9" s="10">
        <f>IF(DAY(MarSun1)=1,MarSun1+30,MarSun1+37)</f>
        <v>41002</v>
      </c>
      <c r="E9" s="10">
        <f>IF(DAY(MarSun1)=1,MarSun1+31,MarSun1+38)</f>
        <v>41003</v>
      </c>
      <c r="F9" s="10">
        <f>IF(DAY(MarSun1)=1,MarSun1+32,MarSun1+39)</f>
        <v>41004</v>
      </c>
      <c r="G9" s="10">
        <f>IF(DAY(MarSun1)=1,MarSun1+33,MarSun1+40)</f>
        <v>41005</v>
      </c>
      <c r="H9" s="10">
        <f>IF(DAY(MarSun1)=1,MarSun1+34,MarSun1+41)</f>
        <v>41006</v>
      </c>
      <c r="I9" s="10">
        <f>IF(DAY(MarSun1)=1,MarSun1+35,MarSun1+42)</f>
        <v>41007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9" priority="3" stopIfTrue="1">
      <formula>DAY(C4)&gt;8</formula>
    </cfRule>
  </conditionalFormatting>
  <conditionalFormatting sqref="C8:I10">
    <cfRule type="expression" dxfId="38" priority="2" stopIfTrue="1">
      <formula>AND(DAY(C8)&gt;=1,DAY(C8)&lt;=15)</formula>
    </cfRule>
  </conditionalFormatting>
  <conditionalFormatting sqref="C4:I9">
    <cfRule type="expression" dxfId="37" priority="4">
      <formula>VLOOKUP(DAY(C4),AssignmentDays,1,FALSE)=DAY(C4)</formula>
    </cfRule>
  </conditionalFormatting>
  <conditionalFormatting sqref="B14:J33">
    <cfRule type="expression" dxfId="3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27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IF(DAY(AprSun1)=1,AprSun1-6,AprSun1+1)</f>
        <v>40994</v>
      </c>
      <c r="D4" s="10">
        <f>IF(DAY(AprSun1)=1,AprSun1-5,AprSun1+2)</f>
        <v>40995</v>
      </c>
      <c r="E4" s="10">
        <f>IF(DAY(AprSun1)=1,AprSun1-4,AprSun1+3)</f>
        <v>40996</v>
      </c>
      <c r="F4" s="10">
        <f>IF(DAY(AprSun1)=1,AprSun1-3,AprSun1+4)</f>
        <v>40997</v>
      </c>
      <c r="G4" s="10">
        <f>IF(DAY(AprSun1)=1,AprSun1-2,AprSun1+5)</f>
        <v>40998</v>
      </c>
      <c r="H4" s="10">
        <f>IF(DAY(AprSun1)=1,AprSun1-1,AprSun1+6)</f>
        <v>40999</v>
      </c>
      <c r="I4" s="10">
        <f>IF(DAY(AprSun1)=1,AprSun1,AprSun1+7)</f>
        <v>41000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IF(DAY(AprSun1)=1,AprSun1+1,AprSun1+8)</f>
        <v>41001</v>
      </c>
      <c r="D5" s="10">
        <f>IF(DAY(AprSun1)=1,AprSun1+2,AprSun1+9)</f>
        <v>41002</v>
      </c>
      <c r="E5" s="10">
        <f>IF(DAY(AprSun1)=1,AprSun1+3,AprSun1+10)</f>
        <v>41003</v>
      </c>
      <c r="F5" s="10">
        <f>IF(DAY(AprSun1)=1,AprSun1+4,AprSun1+11)</f>
        <v>41004</v>
      </c>
      <c r="G5" s="10">
        <f>IF(DAY(AprSun1)=1,AprSun1+5,AprSun1+12)</f>
        <v>41005</v>
      </c>
      <c r="H5" s="10">
        <f>IF(DAY(AprSun1)=1,AprSun1+6,AprSun1+13)</f>
        <v>41006</v>
      </c>
      <c r="I5" s="10">
        <f>IF(DAY(AprSun1)=1,AprSun1+7,AprSun1+14)</f>
        <v>41007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IF(DAY(AprSun1)=1,AprSun1+8,AprSun1+15)</f>
        <v>41008</v>
      </c>
      <c r="D6" s="10">
        <f>IF(DAY(AprSun1)=1,AprSun1+9,AprSun1+16)</f>
        <v>41009</v>
      </c>
      <c r="E6" s="10">
        <f>IF(DAY(AprSun1)=1,AprSun1+10,AprSun1+17)</f>
        <v>41010</v>
      </c>
      <c r="F6" s="10">
        <f>IF(DAY(AprSun1)=1,AprSun1+11,AprSun1+18)</f>
        <v>41011</v>
      </c>
      <c r="G6" s="10">
        <f>IF(DAY(AprSun1)=1,AprSun1+12,AprSun1+19)</f>
        <v>41012</v>
      </c>
      <c r="H6" s="10">
        <f>IF(DAY(AprSun1)=1,AprSun1+13,AprSun1+20)</f>
        <v>41013</v>
      </c>
      <c r="I6" s="10">
        <f>IF(DAY(AprSun1)=1,AprSun1+14,AprSun1+21)</f>
        <v>41014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IF(DAY(AprSun1)=1,AprSun1+15,AprSun1+22)</f>
        <v>41015</v>
      </c>
      <c r="D7" s="10">
        <f>IF(DAY(AprSun1)=1,AprSun1+16,AprSun1+23)</f>
        <v>41016</v>
      </c>
      <c r="E7" s="10">
        <f>IF(DAY(AprSun1)=1,AprSun1+17,AprSun1+24)</f>
        <v>41017</v>
      </c>
      <c r="F7" s="10">
        <f>IF(DAY(AprSun1)=1,AprSun1+18,AprSun1+25)</f>
        <v>41018</v>
      </c>
      <c r="G7" s="10">
        <f>IF(DAY(AprSun1)=1,AprSun1+19,AprSun1+26)</f>
        <v>41019</v>
      </c>
      <c r="H7" s="10">
        <f>IF(DAY(AprSun1)=1,AprSun1+20,AprSun1+27)</f>
        <v>41020</v>
      </c>
      <c r="I7" s="10">
        <f>IF(DAY(AprSun1)=1,AprSun1+21,AprSun1+28)</f>
        <v>41021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IF(DAY(AprSun1)=1,AprSun1+22,AprSun1+29)</f>
        <v>41022</v>
      </c>
      <c r="D8" s="10">
        <f>IF(DAY(AprSun1)=1,AprSun1+23,AprSun1+30)</f>
        <v>41023</v>
      </c>
      <c r="E8" s="10">
        <f>IF(DAY(AprSun1)=1,AprSun1+24,AprSun1+31)</f>
        <v>41024</v>
      </c>
      <c r="F8" s="10">
        <f>IF(DAY(AprSun1)=1,AprSun1+25,AprSun1+32)</f>
        <v>41025</v>
      </c>
      <c r="G8" s="10">
        <f>IF(DAY(AprSun1)=1,AprSun1+26,AprSun1+33)</f>
        <v>41026</v>
      </c>
      <c r="H8" s="10">
        <f>IF(DAY(AprSun1)=1,AprSun1+27,AprSun1+34)</f>
        <v>41027</v>
      </c>
      <c r="I8" s="10">
        <f>IF(DAY(AprSun1)=1,AprSun1+28,AprSun1+35)</f>
        <v>41028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IF(DAY(AprSun1)=1,AprSun1+29,AprSun1+36)</f>
        <v>41029</v>
      </c>
      <c r="D9" s="10">
        <f>IF(DAY(AprSun1)=1,AprSun1+30,AprSun1+37)</f>
        <v>41030</v>
      </c>
      <c r="E9" s="10">
        <f>IF(DAY(AprSun1)=1,AprSun1+31,AprSun1+38)</f>
        <v>41031</v>
      </c>
      <c r="F9" s="10">
        <f>IF(DAY(AprSun1)=1,AprSun1+32,AprSun1+39)</f>
        <v>41032</v>
      </c>
      <c r="G9" s="10">
        <f>IF(DAY(AprSun1)=1,AprSun1+33,AprSun1+40)</f>
        <v>41033</v>
      </c>
      <c r="H9" s="10">
        <f>IF(DAY(AprSun1)=1,AprSun1+34,AprSun1+41)</f>
        <v>41034</v>
      </c>
      <c r="I9" s="10">
        <f>IF(DAY(AprSun1)=1,AprSun1+35,AprSun1+42)</f>
        <v>41035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5" priority="3" stopIfTrue="1">
      <formula>DAY(C4)&gt;8</formula>
    </cfRule>
  </conditionalFormatting>
  <conditionalFormatting sqref="C8:I10">
    <cfRule type="expression" dxfId="34" priority="2" stopIfTrue="1">
      <formula>AND(DAY(C8)&gt;=1,DAY(C8)&lt;=15)</formula>
    </cfRule>
  </conditionalFormatting>
  <conditionalFormatting sqref="C4:I9">
    <cfRule type="expression" dxfId="33" priority="4">
      <formula>VLOOKUP(DAY(C4),AssignmentDays,1,FALSE)=DAY(C4)</formula>
    </cfRule>
  </conditionalFormatting>
  <conditionalFormatting sqref="B14:J33">
    <cfRule type="expression" dxfId="3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28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IF(DAY(MaySun1)=1,MaySun1-6,MaySun1+1)</f>
        <v>41029</v>
      </c>
      <c r="D4" s="10">
        <f>IF(DAY(MaySun1)=1,MaySun1-5,MaySun1+2)</f>
        <v>41030</v>
      </c>
      <c r="E4" s="10">
        <f>IF(DAY(MaySun1)=1,MaySun1-4,MaySun1+3)</f>
        <v>41031</v>
      </c>
      <c r="F4" s="10">
        <f>IF(DAY(MaySun1)=1,MaySun1-3,MaySun1+4)</f>
        <v>41032</v>
      </c>
      <c r="G4" s="10">
        <f>IF(DAY(MaySun1)=1,MaySun1-2,MaySun1+5)</f>
        <v>41033</v>
      </c>
      <c r="H4" s="10">
        <f>IF(DAY(MaySun1)=1,MaySun1-1,MaySun1+6)</f>
        <v>41034</v>
      </c>
      <c r="I4" s="10">
        <f>IF(DAY(MaySun1)=1,MaySun1,MaySun1+7)</f>
        <v>41035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IF(DAY(MaySun1)=1,MaySun1+1,MaySun1+8)</f>
        <v>41036</v>
      </c>
      <c r="D5" s="10">
        <f>IF(DAY(MaySun1)=1,MaySun1+2,MaySun1+9)</f>
        <v>41037</v>
      </c>
      <c r="E5" s="10">
        <f>IF(DAY(MaySun1)=1,MaySun1+3,MaySun1+10)</f>
        <v>41038</v>
      </c>
      <c r="F5" s="10">
        <f>IF(DAY(MaySun1)=1,MaySun1+4,MaySun1+11)</f>
        <v>41039</v>
      </c>
      <c r="G5" s="10">
        <f>IF(DAY(MaySun1)=1,MaySun1+5,MaySun1+12)</f>
        <v>41040</v>
      </c>
      <c r="H5" s="10">
        <f>IF(DAY(MaySun1)=1,MaySun1+6,MaySun1+13)</f>
        <v>41041</v>
      </c>
      <c r="I5" s="10">
        <f>IF(DAY(MaySun1)=1,MaySun1+7,MaySun1+14)</f>
        <v>41042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IF(DAY(MaySun1)=1,MaySun1+8,MaySun1+15)</f>
        <v>41043</v>
      </c>
      <c r="D6" s="10">
        <f>IF(DAY(MaySun1)=1,MaySun1+9,MaySun1+16)</f>
        <v>41044</v>
      </c>
      <c r="E6" s="10">
        <f>IF(DAY(MaySun1)=1,MaySun1+10,MaySun1+17)</f>
        <v>41045</v>
      </c>
      <c r="F6" s="10">
        <f>IF(DAY(MaySun1)=1,MaySun1+11,MaySun1+18)</f>
        <v>41046</v>
      </c>
      <c r="G6" s="10">
        <f>IF(DAY(MaySun1)=1,MaySun1+12,MaySun1+19)</f>
        <v>41047</v>
      </c>
      <c r="H6" s="10">
        <f>IF(DAY(MaySun1)=1,MaySun1+13,MaySun1+20)</f>
        <v>41048</v>
      </c>
      <c r="I6" s="10">
        <f>IF(DAY(MaySun1)=1,MaySun1+14,MaySun1+21)</f>
        <v>41049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IF(DAY(MaySun1)=1,MaySun1+15,MaySun1+22)</f>
        <v>41050</v>
      </c>
      <c r="D7" s="10">
        <f>IF(DAY(MaySun1)=1,MaySun1+16,MaySun1+23)</f>
        <v>41051</v>
      </c>
      <c r="E7" s="10">
        <f>IF(DAY(MaySun1)=1,MaySun1+17,MaySun1+24)</f>
        <v>41052</v>
      </c>
      <c r="F7" s="10">
        <f>IF(DAY(MaySun1)=1,MaySun1+18,MaySun1+25)</f>
        <v>41053</v>
      </c>
      <c r="G7" s="10">
        <f>IF(DAY(MaySun1)=1,MaySun1+19,MaySun1+26)</f>
        <v>41054</v>
      </c>
      <c r="H7" s="10">
        <f>IF(DAY(MaySun1)=1,MaySun1+20,MaySun1+27)</f>
        <v>41055</v>
      </c>
      <c r="I7" s="10">
        <f>IF(DAY(MaySun1)=1,MaySun1+21,MaySun1+28)</f>
        <v>41056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IF(DAY(MaySun1)=1,MaySun1+22,MaySun1+29)</f>
        <v>41057</v>
      </c>
      <c r="D8" s="10">
        <f>IF(DAY(MaySun1)=1,MaySun1+23,MaySun1+30)</f>
        <v>41058</v>
      </c>
      <c r="E8" s="10">
        <f>IF(DAY(MaySun1)=1,MaySun1+24,MaySun1+31)</f>
        <v>41059</v>
      </c>
      <c r="F8" s="10">
        <f>IF(DAY(MaySun1)=1,MaySun1+25,MaySun1+32)</f>
        <v>41060</v>
      </c>
      <c r="G8" s="10">
        <f>IF(DAY(MaySun1)=1,MaySun1+26,MaySun1+33)</f>
        <v>41061</v>
      </c>
      <c r="H8" s="10">
        <f>IF(DAY(MaySun1)=1,MaySun1+27,MaySun1+34)</f>
        <v>41062</v>
      </c>
      <c r="I8" s="10">
        <f>IF(DAY(MaySun1)=1,MaySun1+28,MaySun1+35)</f>
        <v>41063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IF(DAY(MaySun1)=1,MaySun1+29,MaySun1+36)</f>
        <v>41064</v>
      </c>
      <c r="D9" s="10">
        <f>IF(DAY(MaySun1)=1,MaySun1+30,MaySun1+37)</f>
        <v>41065</v>
      </c>
      <c r="E9" s="10">
        <f>IF(DAY(MaySun1)=1,MaySun1+31,MaySun1+38)</f>
        <v>41066</v>
      </c>
      <c r="F9" s="10">
        <f>IF(DAY(MaySun1)=1,MaySun1+32,MaySun1+39)</f>
        <v>41067</v>
      </c>
      <c r="G9" s="10">
        <f>IF(DAY(MaySun1)=1,MaySun1+33,MaySun1+40)</f>
        <v>41068</v>
      </c>
      <c r="H9" s="10">
        <f>IF(DAY(MaySun1)=1,MaySun1+34,MaySun1+41)</f>
        <v>41069</v>
      </c>
      <c r="I9" s="10">
        <f>IF(DAY(MaySun1)=1,MaySun1+35,MaySun1+42)</f>
        <v>41070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VLOOKUP(DAY(C4),AssignmentDays,1,FALSE)=DAY(C4)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29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IF(DAY(JunSun1)=1,JunSun1-6,JunSun1+1)</f>
        <v>41057</v>
      </c>
      <c r="D4" s="10">
        <f>IF(DAY(JunSun1)=1,JunSun1-5,JunSun1+2)</f>
        <v>41058</v>
      </c>
      <c r="E4" s="10">
        <f>IF(DAY(JunSun1)=1,JunSun1-4,JunSun1+3)</f>
        <v>41059</v>
      </c>
      <c r="F4" s="10">
        <f>IF(DAY(JunSun1)=1,JunSun1-3,JunSun1+4)</f>
        <v>41060</v>
      </c>
      <c r="G4" s="10">
        <f>IF(DAY(JunSun1)=1,JunSun1-2,JunSun1+5)</f>
        <v>41061</v>
      </c>
      <c r="H4" s="10">
        <f>IF(DAY(JunSun1)=1,JunSun1-1,JunSun1+6)</f>
        <v>41062</v>
      </c>
      <c r="I4" s="10">
        <f>IF(DAY(JunSun1)=1,JunSun1,JunSun1+7)</f>
        <v>41063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IF(DAY(JunSun1)=1,JunSun1+1,JunSun1+8)</f>
        <v>41064</v>
      </c>
      <c r="D5" s="10">
        <f>IF(DAY(JunSun1)=1,JunSun1+2,JunSun1+9)</f>
        <v>41065</v>
      </c>
      <c r="E5" s="10">
        <f>IF(DAY(JunSun1)=1,JunSun1+3,JunSun1+10)</f>
        <v>41066</v>
      </c>
      <c r="F5" s="10">
        <f>IF(DAY(JunSun1)=1,JunSun1+4,JunSun1+11)</f>
        <v>41067</v>
      </c>
      <c r="G5" s="10">
        <f>IF(DAY(JunSun1)=1,JunSun1+5,JunSun1+12)</f>
        <v>41068</v>
      </c>
      <c r="H5" s="10">
        <f>IF(DAY(JunSun1)=1,JunSun1+6,JunSun1+13)</f>
        <v>41069</v>
      </c>
      <c r="I5" s="10">
        <f>IF(DAY(JunSun1)=1,JunSun1+7,JunSun1+14)</f>
        <v>41070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IF(DAY(JunSun1)=1,JunSun1+8,JunSun1+15)</f>
        <v>41071</v>
      </c>
      <c r="D6" s="10">
        <f>IF(DAY(JunSun1)=1,JunSun1+9,JunSun1+16)</f>
        <v>41072</v>
      </c>
      <c r="E6" s="10">
        <f>IF(DAY(JunSun1)=1,JunSun1+10,JunSun1+17)</f>
        <v>41073</v>
      </c>
      <c r="F6" s="10">
        <f>IF(DAY(JunSun1)=1,JunSun1+11,JunSun1+18)</f>
        <v>41074</v>
      </c>
      <c r="G6" s="10">
        <f>IF(DAY(JunSun1)=1,JunSun1+12,JunSun1+19)</f>
        <v>41075</v>
      </c>
      <c r="H6" s="10">
        <f>IF(DAY(JunSun1)=1,JunSun1+13,JunSun1+20)</f>
        <v>41076</v>
      </c>
      <c r="I6" s="10">
        <f>IF(DAY(JunSun1)=1,JunSun1+14,JunSun1+21)</f>
        <v>41077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IF(DAY(JunSun1)=1,JunSun1+15,JunSun1+22)</f>
        <v>41078</v>
      </c>
      <c r="D7" s="10">
        <f>IF(DAY(JunSun1)=1,JunSun1+16,JunSun1+23)</f>
        <v>41079</v>
      </c>
      <c r="E7" s="10">
        <f>IF(DAY(JunSun1)=1,JunSun1+17,JunSun1+24)</f>
        <v>41080</v>
      </c>
      <c r="F7" s="10">
        <f>IF(DAY(JunSun1)=1,JunSun1+18,JunSun1+25)</f>
        <v>41081</v>
      </c>
      <c r="G7" s="10">
        <f>IF(DAY(JunSun1)=1,JunSun1+19,JunSun1+26)</f>
        <v>41082</v>
      </c>
      <c r="H7" s="10">
        <f>IF(DAY(JunSun1)=1,JunSun1+20,JunSun1+27)</f>
        <v>41083</v>
      </c>
      <c r="I7" s="10">
        <f>IF(DAY(JunSun1)=1,JunSun1+21,JunSun1+28)</f>
        <v>41084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IF(DAY(JunSun1)=1,JunSun1+22,JunSun1+29)</f>
        <v>41085</v>
      </c>
      <c r="D8" s="10">
        <f>IF(DAY(JunSun1)=1,JunSun1+23,JunSun1+30)</f>
        <v>41086</v>
      </c>
      <c r="E8" s="10">
        <f>IF(DAY(JunSun1)=1,JunSun1+24,JunSun1+31)</f>
        <v>41087</v>
      </c>
      <c r="F8" s="10">
        <f>IF(DAY(JunSun1)=1,JunSun1+25,JunSun1+32)</f>
        <v>41088</v>
      </c>
      <c r="G8" s="10">
        <f>IF(DAY(JunSun1)=1,JunSun1+26,JunSun1+33)</f>
        <v>41089</v>
      </c>
      <c r="H8" s="10">
        <f>IF(DAY(JunSun1)=1,JunSun1+27,JunSun1+34)</f>
        <v>41090</v>
      </c>
      <c r="I8" s="10">
        <f>IF(DAY(JunSun1)=1,JunSun1+28,JunSun1+35)</f>
        <v>41091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IF(DAY(JunSun1)=1,JunSun1+29,JunSun1+36)</f>
        <v>41092</v>
      </c>
      <c r="D9" s="10">
        <f>IF(DAY(JunSun1)=1,JunSun1+30,JunSun1+37)</f>
        <v>41093</v>
      </c>
      <c r="E9" s="10">
        <f>IF(DAY(JunSun1)=1,JunSun1+31,JunSun1+38)</f>
        <v>41094</v>
      </c>
      <c r="F9" s="10">
        <f>IF(DAY(JunSun1)=1,JunSun1+32,JunSun1+39)</f>
        <v>41095</v>
      </c>
      <c r="G9" s="10">
        <f>IF(DAY(JunSun1)=1,JunSun1+33,JunSun1+40)</f>
        <v>41096</v>
      </c>
      <c r="H9" s="10">
        <f>IF(DAY(JunSun1)=1,JunSun1+34,JunSun1+41)</f>
        <v>41097</v>
      </c>
      <c r="I9" s="10">
        <f>IF(DAY(JunSun1)=1,JunSun1+35,JunSun1+42)</f>
        <v>41098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VLOOKUP(DAY(C4),AssignmentDays,1,FALSE)=DAY(C4)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30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IF(DAY(JulSun1)=1,JulSun1-6,JulSun1+1)</f>
        <v>41085</v>
      </c>
      <c r="D4" s="10">
        <f>IF(DAY(JulSun1)=1,JulSun1-5,JulSun1+2)</f>
        <v>41086</v>
      </c>
      <c r="E4" s="10">
        <f>IF(DAY(JulSun1)=1,JulSun1-4,JulSun1+3)</f>
        <v>41087</v>
      </c>
      <c r="F4" s="10">
        <f>IF(DAY(JulSun1)=1,JulSun1-3,JulSun1+4)</f>
        <v>41088</v>
      </c>
      <c r="G4" s="10">
        <f>IF(DAY(JulSun1)=1,JulSun1-2,JulSun1+5)</f>
        <v>41089</v>
      </c>
      <c r="H4" s="10">
        <f>IF(DAY(JulSun1)=1,JulSun1-1,JulSun1+6)</f>
        <v>41090</v>
      </c>
      <c r="I4" s="10">
        <f>IF(DAY(JulSun1)=1,JulSun1,JulSun1+7)</f>
        <v>41091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IF(DAY(JulSun1)=1,JulSun1+1,JulSun1+8)</f>
        <v>41092</v>
      </c>
      <c r="D5" s="10">
        <f>IF(DAY(JulSun1)=1,JulSun1+2,JulSun1+9)</f>
        <v>41093</v>
      </c>
      <c r="E5" s="10">
        <f>IF(DAY(JulSun1)=1,JulSun1+3,JulSun1+10)</f>
        <v>41094</v>
      </c>
      <c r="F5" s="10">
        <f>IF(DAY(JulSun1)=1,JulSun1+4,JulSun1+11)</f>
        <v>41095</v>
      </c>
      <c r="G5" s="10">
        <f>IF(DAY(JulSun1)=1,JulSun1+5,JulSun1+12)</f>
        <v>41096</v>
      </c>
      <c r="H5" s="10">
        <f>IF(DAY(JulSun1)=1,JulSun1+6,JulSun1+13)</f>
        <v>41097</v>
      </c>
      <c r="I5" s="10">
        <f>IF(DAY(JulSun1)=1,JulSun1+7,JulSun1+14)</f>
        <v>41098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IF(DAY(JulSun1)=1,JulSun1+8,JulSun1+15)</f>
        <v>41099</v>
      </c>
      <c r="D6" s="10">
        <f>IF(DAY(JulSun1)=1,JulSun1+9,JulSun1+16)</f>
        <v>41100</v>
      </c>
      <c r="E6" s="10">
        <f>IF(DAY(JulSun1)=1,JulSun1+10,JulSun1+17)</f>
        <v>41101</v>
      </c>
      <c r="F6" s="10">
        <f>IF(DAY(JulSun1)=1,JulSun1+11,JulSun1+18)</f>
        <v>41102</v>
      </c>
      <c r="G6" s="10">
        <f>IF(DAY(JulSun1)=1,JulSun1+12,JulSun1+19)</f>
        <v>41103</v>
      </c>
      <c r="H6" s="10">
        <f>IF(DAY(JulSun1)=1,JulSun1+13,JulSun1+20)</f>
        <v>41104</v>
      </c>
      <c r="I6" s="10">
        <f>IF(DAY(JulSun1)=1,JulSun1+14,JulSun1+21)</f>
        <v>41105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IF(DAY(JulSun1)=1,JulSun1+15,JulSun1+22)</f>
        <v>41106</v>
      </c>
      <c r="D7" s="10">
        <f>IF(DAY(JulSun1)=1,JulSun1+16,JulSun1+23)</f>
        <v>41107</v>
      </c>
      <c r="E7" s="10">
        <f>IF(DAY(JulSun1)=1,JulSun1+17,JulSun1+24)</f>
        <v>41108</v>
      </c>
      <c r="F7" s="10">
        <f>IF(DAY(JulSun1)=1,JulSun1+18,JulSun1+25)</f>
        <v>41109</v>
      </c>
      <c r="G7" s="10">
        <f>IF(DAY(JulSun1)=1,JulSun1+19,JulSun1+26)</f>
        <v>41110</v>
      </c>
      <c r="H7" s="10">
        <f>IF(DAY(JulSun1)=1,JulSun1+20,JulSun1+27)</f>
        <v>41111</v>
      </c>
      <c r="I7" s="10">
        <f>IF(DAY(JulSun1)=1,JulSun1+21,JulSun1+28)</f>
        <v>41112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IF(DAY(JulSun1)=1,JulSun1+22,JulSun1+29)</f>
        <v>41113</v>
      </c>
      <c r="D8" s="10">
        <f>IF(DAY(JulSun1)=1,JulSun1+23,JulSun1+30)</f>
        <v>41114</v>
      </c>
      <c r="E8" s="10">
        <f>IF(DAY(JulSun1)=1,JulSun1+24,JulSun1+31)</f>
        <v>41115</v>
      </c>
      <c r="F8" s="10">
        <f>IF(DAY(JulSun1)=1,JulSun1+25,JulSun1+32)</f>
        <v>41116</v>
      </c>
      <c r="G8" s="10">
        <f>IF(DAY(JulSun1)=1,JulSun1+26,JulSun1+33)</f>
        <v>41117</v>
      </c>
      <c r="H8" s="10">
        <f>IF(DAY(JulSun1)=1,JulSun1+27,JulSun1+34)</f>
        <v>41118</v>
      </c>
      <c r="I8" s="10">
        <f>IF(DAY(JulSun1)=1,JulSun1+28,JulSun1+35)</f>
        <v>41119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IF(DAY(JulSun1)=1,JulSun1+29,JulSun1+36)</f>
        <v>41120</v>
      </c>
      <c r="D9" s="10">
        <f>IF(DAY(JulSun1)=1,JulSun1+30,JulSun1+37)</f>
        <v>41121</v>
      </c>
      <c r="E9" s="10">
        <f>IF(DAY(JulSun1)=1,JulSun1+31,JulSun1+38)</f>
        <v>41122</v>
      </c>
      <c r="F9" s="10">
        <f>IF(DAY(JulSun1)=1,JulSun1+32,JulSun1+39)</f>
        <v>41123</v>
      </c>
      <c r="G9" s="10">
        <f>IF(DAY(JulSun1)=1,JulSun1+33,JulSun1+40)</f>
        <v>41124</v>
      </c>
      <c r="H9" s="10">
        <f>IF(DAY(JulSun1)=1,JulSun1+34,JulSun1+41)</f>
        <v>41125</v>
      </c>
      <c r="I9" s="10">
        <f>IF(DAY(JulSun1)=1,JulSun1+35,JulSun1+42)</f>
        <v>41126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VLOOKUP(DAY(C4),AssignmentDays,1,FALSE)=DAY(C4)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31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IF(DAY(AugSun1)=1,AugSun1-6,AugSun1+1)</f>
        <v>41120</v>
      </c>
      <c r="D4" s="10">
        <f>IF(DAY(AugSun1)=1,AugSun1-5,AugSun1+2)</f>
        <v>41121</v>
      </c>
      <c r="E4" s="10">
        <f>IF(DAY(AugSun1)=1,AugSun1-4,AugSun1+3)</f>
        <v>41122</v>
      </c>
      <c r="F4" s="10">
        <f>IF(DAY(AugSun1)=1,AugSun1-3,AugSun1+4)</f>
        <v>41123</v>
      </c>
      <c r="G4" s="10">
        <f>IF(DAY(AugSun1)=1,AugSun1-2,AugSun1+5)</f>
        <v>41124</v>
      </c>
      <c r="H4" s="10">
        <f>IF(DAY(AugSun1)=1,AugSun1-1,AugSun1+6)</f>
        <v>41125</v>
      </c>
      <c r="I4" s="10">
        <f>IF(DAY(AugSun1)=1,AugSun1,AugSun1+7)</f>
        <v>41126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IF(DAY(AugSun1)=1,AugSun1+1,AugSun1+8)</f>
        <v>41127</v>
      </c>
      <c r="D5" s="10">
        <f>IF(DAY(AugSun1)=1,AugSun1+2,AugSun1+9)</f>
        <v>41128</v>
      </c>
      <c r="E5" s="10">
        <f>IF(DAY(AugSun1)=1,AugSun1+3,AugSun1+10)</f>
        <v>41129</v>
      </c>
      <c r="F5" s="10">
        <f>IF(DAY(AugSun1)=1,AugSun1+4,AugSun1+11)</f>
        <v>41130</v>
      </c>
      <c r="G5" s="10">
        <f>IF(DAY(AugSun1)=1,AugSun1+5,AugSun1+12)</f>
        <v>41131</v>
      </c>
      <c r="H5" s="10">
        <f>IF(DAY(AugSun1)=1,AugSun1+6,AugSun1+13)</f>
        <v>41132</v>
      </c>
      <c r="I5" s="10">
        <f>IF(DAY(AugSun1)=1,AugSun1+7,AugSun1+14)</f>
        <v>41133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IF(DAY(AugSun1)=1,AugSun1+8,AugSun1+15)</f>
        <v>41134</v>
      </c>
      <c r="D6" s="10">
        <f>IF(DAY(AugSun1)=1,AugSun1+9,AugSun1+16)</f>
        <v>41135</v>
      </c>
      <c r="E6" s="10">
        <f>IF(DAY(AugSun1)=1,AugSun1+10,AugSun1+17)</f>
        <v>41136</v>
      </c>
      <c r="F6" s="10">
        <f>IF(DAY(AugSun1)=1,AugSun1+11,AugSun1+18)</f>
        <v>41137</v>
      </c>
      <c r="G6" s="10">
        <f>IF(DAY(AugSun1)=1,AugSun1+12,AugSun1+19)</f>
        <v>41138</v>
      </c>
      <c r="H6" s="10">
        <f>IF(DAY(AugSun1)=1,AugSun1+13,AugSun1+20)</f>
        <v>41139</v>
      </c>
      <c r="I6" s="10">
        <f>IF(DAY(AugSun1)=1,AugSun1+14,AugSun1+21)</f>
        <v>41140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IF(DAY(AugSun1)=1,AugSun1+15,AugSun1+22)</f>
        <v>41141</v>
      </c>
      <c r="D7" s="10">
        <f>IF(DAY(AugSun1)=1,AugSun1+16,AugSun1+23)</f>
        <v>41142</v>
      </c>
      <c r="E7" s="10">
        <f>IF(DAY(AugSun1)=1,AugSun1+17,AugSun1+24)</f>
        <v>41143</v>
      </c>
      <c r="F7" s="10">
        <f>IF(DAY(AugSun1)=1,AugSun1+18,AugSun1+25)</f>
        <v>41144</v>
      </c>
      <c r="G7" s="10">
        <f>IF(DAY(AugSun1)=1,AugSun1+19,AugSun1+26)</f>
        <v>41145</v>
      </c>
      <c r="H7" s="10">
        <f>IF(DAY(AugSun1)=1,AugSun1+20,AugSun1+27)</f>
        <v>41146</v>
      </c>
      <c r="I7" s="10">
        <f>IF(DAY(AugSun1)=1,AugSun1+21,AugSun1+28)</f>
        <v>41147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IF(DAY(AugSun1)=1,AugSun1+22,AugSun1+29)</f>
        <v>41148</v>
      </c>
      <c r="D8" s="10">
        <f>IF(DAY(AugSun1)=1,AugSun1+23,AugSun1+30)</f>
        <v>41149</v>
      </c>
      <c r="E8" s="10">
        <f>IF(DAY(AugSun1)=1,AugSun1+24,AugSun1+31)</f>
        <v>41150</v>
      </c>
      <c r="F8" s="10">
        <f>IF(DAY(AugSun1)=1,AugSun1+25,AugSun1+32)</f>
        <v>41151</v>
      </c>
      <c r="G8" s="10">
        <f>IF(DAY(AugSun1)=1,AugSun1+26,AugSun1+33)</f>
        <v>41152</v>
      </c>
      <c r="H8" s="10">
        <f>IF(DAY(AugSun1)=1,AugSun1+27,AugSun1+34)</f>
        <v>41153</v>
      </c>
      <c r="I8" s="10">
        <f>IF(DAY(AugSun1)=1,AugSun1+28,AugSun1+35)</f>
        <v>41154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IF(DAY(AugSun1)=1,AugSun1+29,AugSun1+36)</f>
        <v>41155</v>
      </c>
      <c r="D9" s="10">
        <f>IF(DAY(AugSun1)=1,AugSun1+30,AugSun1+37)</f>
        <v>41156</v>
      </c>
      <c r="E9" s="10">
        <f>IF(DAY(AugSun1)=1,AugSun1+31,AugSun1+38)</f>
        <v>41157</v>
      </c>
      <c r="F9" s="10">
        <f>IF(DAY(AugSun1)=1,AugSun1+32,AugSun1+39)</f>
        <v>41158</v>
      </c>
      <c r="G9" s="10">
        <f>IF(DAY(AugSun1)=1,AugSun1+33,AugSun1+40)</f>
        <v>41159</v>
      </c>
      <c r="H9" s="10">
        <f>IF(DAY(AugSun1)=1,AugSun1+34,AugSun1+41)</f>
        <v>41160</v>
      </c>
      <c r="I9" s="10">
        <f>IF(DAY(AugSun1)=1,AugSun1+35,AugSun1+42)</f>
        <v>41161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VLOOKUP(DAY(C4),AssignmentDays,1,FALSE)=DAY(C4)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32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IF(DAY(SepSun1)=1,SepSun1-6,SepSun1+1)</f>
        <v>41148</v>
      </c>
      <c r="D4" s="10">
        <f>IF(DAY(SepSun1)=1,SepSun1-5,SepSun1+2)</f>
        <v>41149</v>
      </c>
      <c r="E4" s="10">
        <f>IF(DAY(SepSun1)=1,SepSun1-4,SepSun1+3)</f>
        <v>41150</v>
      </c>
      <c r="F4" s="10">
        <f>IF(DAY(SepSun1)=1,SepSun1-3,SepSun1+4)</f>
        <v>41151</v>
      </c>
      <c r="G4" s="10">
        <f>IF(DAY(SepSun1)=1,SepSun1-2,SepSun1+5)</f>
        <v>41152</v>
      </c>
      <c r="H4" s="10">
        <f>IF(DAY(SepSun1)=1,SepSun1-1,SepSun1+6)</f>
        <v>41153</v>
      </c>
      <c r="I4" s="10">
        <f>IF(DAY(SepSun1)=1,SepSun1,SepSun1+7)</f>
        <v>41154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IF(DAY(SepSun1)=1,SepSun1+1,SepSun1+8)</f>
        <v>41155</v>
      </c>
      <c r="D5" s="10">
        <f>IF(DAY(SepSun1)=1,SepSun1+2,SepSun1+9)</f>
        <v>41156</v>
      </c>
      <c r="E5" s="10">
        <f>IF(DAY(SepSun1)=1,SepSun1+3,SepSun1+10)</f>
        <v>41157</v>
      </c>
      <c r="F5" s="10">
        <f>IF(DAY(SepSun1)=1,SepSun1+4,SepSun1+11)</f>
        <v>41158</v>
      </c>
      <c r="G5" s="10">
        <f>IF(DAY(SepSun1)=1,SepSun1+5,SepSun1+12)</f>
        <v>41159</v>
      </c>
      <c r="H5" s="10">
        <f>IF(DAY(SepSun1)=1,SepSun1+6,SepSun1+13)</f>
        <v>41160</v>
      </c>
      <c r="I5" s="10">
        <f>IF(DAY(SepSun1)=1,SepSun1+7,SepSun1+14)</f>
        <v>41161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IF(DAY(SepSun1)=1,SepSun1+8,SepSun1+15)</f>
        <v>41162</v>
      </c>
      <c r="D6" s="10">
        <f>IF(DAY(SepSun1)=1,SepSun1+9,SepSun1+16)</f>
        <v>41163</v>
      </c>
      <c r="E6" s="10">
        <f>IF(DAY(SepSun1)=1,SepSun1+10,SepSun1+17)</f>
        <v>41164</v>
      </c>
      <c r="F6" s="10">
        <f>IF(DAY(SepSun1)=1,SepSun1+11,SepSun1+18)</f>
        <v>41165</v>
      </c>
      <c r="G6" s="10">
        <f>IF(DAY(SepSun1)=1,SepSun1+12,SepSun1+19)</f>
        <v>41166</v>
      </c>
      <c r="H6" s="10">
        <f>IF(DAY(SepSun1)=1,SepSun1+13,SepSun1+20)</f>
        <v>41167</v>
      </c>
      <c r="I6" s="10">
        <f>IF(DAY(SepSun1)=1,SepSun1+14,SepSun1+21)</f>
        <v>41168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IF(DAY(SepSun1)=1,SepSun1+15,SepSun1+22)</f>
        <v>41169</v>
      </c>
      <c r="D7" s="10">
        <f>IF(DAY(SepSun1)=1,SepSun1+16,SepSun1+23)</f>
        <v>41170</v>
      </c>
      <c r="E7" s="10">
        <f>IF(DAY(SepSun1)=1,SepSun1+17,SepSun1+24)</f>
        <v>41171</v>
      </c>
      <c r="F7" s="10">
        <f>IF(DAY(SepSun1)=1,SepSun1+18,SepSun1+25)</f>
        <v>41172</v>
      </c>
      <c r="G7" s="10">
        <f>IF(DAY(SepSun1)=1,SepSun1+19,SepSun1+26)</f>
        <v>41173</v>
      </c>
      <c r="H7" s="10">
        <f>IF(DAY(SepSun1)=1,SepSun1+20,SepSun1+27)</f>
        <v>41174</v>
      </c>
      <c r="I7" s="10">
        <f>IF(DAY(SepSun1)=1,SepSun1+21,SepSun1+28)</f>
        <v>41175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IF(DAY(SepSun1)=1,SepSun1+22,SepSun1+29)</f>
        <v>41176</v>
      </c>
      <c r="D8" s="10">
        <f>IF(DAY(SepSun1)=1,SepSun1+23,SepSun1+30)</f>
        <v>41177</v>
      </c>
      <c r="E8" s="10">
        <f>IF(DAY(SepSun1)=1,SepSun1+24,SepSun1+31)</f>
        <v>41178</v>
      </c>
      <c r="F8" s="10">
        <f>IF(DAY(SepSun1)=1,SepSun1+25,SepSun1+32)</f>
        <v>41179</v>
      </c>
      <c r="G8" s="10">
        <f>IF(DAY(SepSun1)=1,SepSun1+26,SepSun1+33)</f>
        <v>41180</v>
      </c>
      <c r="H8" s="10">
        <f>IF(DAY(SepSun1)=1,SepSun1+27,SepSun1+34)</f>
        <v>41181</v>
      </c>
      <c r="I8" s="10">
        <f>IF(DAY(SepSun1)=1,SepSun1+28,SepSun1+35)</f>
        <v>41182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IF(DAY(SepSun1)=1,SepSun1+29,SepSun1+36)</f>
        <v>41183</v>
      </c>
      <c r="D9" s="10">
        <f>IF(DAY(SepSun1)=1,SepSun1+30,SepSun1+37)</f>
        <v>41184</v>
      </c>
      <c r="E9" s="10">
        <f>IF(DAY(SepSun1)=1,SepSun1+31,SepSun1+38)</f>
        <v>41185</v>
      </c>
      <c r="F9" s="10">
        <f>IF(DAY(SepSun1)=1,SepSun1+32,SepSun1+39)</f>
        <v>41186</v>
      </c>
      <c r="G9" s="10">
        <f>IF(DAY(SepSun1)=1,SepSun1+33,SepSun1+40)</f>
        <v>41187</v>
      </c>
      <c r="H9" s="10">
        <f>IF(DAY(SepSun1)=1,SepSun1+34,SepSun1+41)</f>
        <v>41188</v>
      </c>
      <c r="I9" s="10">
        <f>IF(DAY(SepSun1)=1,SepSun1+35,SepSun1+42)</f>
        <v>41189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VLOOKUP(DAY(C4),AssignmentDays,1,FALSE)=DAY(C4)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33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IF(DAY(OctSun1)=1,OctSun1-6,OctSun1+1)</f>
        <v>41183</v>
      </c>
      <c r="D4" s="10">
        <f>IF(DAY(OctSun1)=1,OctSun1-5,OctSun1+2)</f>
        <v>41184</v>
      </c>
      <c r="E4" s="10">
        <f>IF(DAY(OctSun1)=1,OctSun1-4,OctSun1+3)</f>
        <v>41185</v>
      </c>
      <c r="F4" s="10">
        <f>IF(DAY(OctSun1)=1,OctSun1-3,OctSun1+4)</f>
        <v>41186</v>
      </c>
      <c r="G4" s="10">
        <f>IF(DAY(OctSun1)=1,OctSun1-2,OctSun1+5)</f>
        <v>41187</v>
      </c>
      <c r="H4" s="10">
        <f>IF(DAY(OctSun1)=1,OctSun1-1,OctSun1+6)</f>
        <v>41188</v>
      </c>
      <c r="I4" s="10">
        <f>IF(DAY(OctSun1)=1,OctSun1,OctSun1+7)</f>
        <v>41189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IF(DAY(OctSun1)=1,OctSun1+1,OctSun1+8)</f>
        <v>41190</v>
      </c>
      <c r="D5" s="10">
        <f>IF(DAY(OctSun1)=1,OctSun1+2,OctSun1+9)</f>
        <v>41191</v>
      </c>
      <c r="E5" s="10">
        <f>IF(DAY(OctSun1)=1,OctSun1+3,OctSun1+10)</f>
        <v>41192</v>
      </c>
      <c r="F5" s="10">
        <f>IF(DAY(OctSun1)=1,OctSun1+4,OctSun1+11)</f>
        <v>41193</v>
      </c>
      <c r="G5" s="10">
        <f>IF(DAY(OctSun1)=1,OctSun1+5,OctSun1+12)</f>
        <v>41194</v>
      </c>
      <c r="H5" s="10">
        <f>IF(DAY(OctSun1)=1,OctSun1+6,OctSun1+13)</f>
        <v>41195</v>
      </c>
      <c r="I5" s="10">
        <f>IF(DAY(OctSun1)=1,OctSun1+7,OctSun1+14)</f>
        <v>41196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IF(DAY(OctSun1)=1,OctSun1+8,OctSun1+15)</f>
        <v>41197</v>
      </c>
      <c r="D6" s="10">
        <f>IF(DAY(OctSun1)=1,OctSun1+9,OctSun1+16)</f>
        <v>41198</v>
      </c>
      <c r="E6" s="10">
        <f>IF(DAY(OctSun1)=1,OctSun1+10,OctSun1+17)</f>
        <v>41199</v>
      </c>
      <c r="F6" s="10">
        <f>IF(DAY(OctSun1)=1,OctSun1+11,OctSun1+18)</f>
        <v>41200</v>
      </c>
      <c r="G6" s="10">
        <f>IF(DAY(OctSun1)=1,OctSun1+12,OctSun1+19)</f>
        <v>41201</v>
      </c>
      <c r="H6" s="10">
        <f>IF(DAY(OctSun1)=1,OctSun1+13,OctSun1+20)</f>
        <v>41202</v>
      </c>
      <c r="I6" s="10">
        <f>IF(DAY(OctSun1)=1,OctSun1+14,OctSun1+21)</f>
        <v>41203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IF(DAY(OctSun1)=1,OctSun1+15,OctSun1+22)</f>
        <v>41204</v>
      </c>
      <c r="D7" s="10">
        <f>IF(DAY(OctSun1)=1,OctSun1+16,OctSun1+23)</f>
        <v>41205</v>
      </c>
      <c r="E7" s="10">
        <f>IF(DAY(OctSun1)=1,OctSun1+17,OctSun1+24)</f>
        <v>41206</v>
      </c>
      <c r="F7" s="10">
        <f>IF(DAY(OctSun1)=1,OctSun1+18,OctSun1+25)</f>
        <v>41207</v>
      </c>
      <c r="G7" s="10">
        <f>IF(DAY(OctSun1)=1,OctSun1+19,OctSun1+26)</f>
        <v>41208</v>
      </c>
      <c r="H7" s="10">
        <f>IF(DAY(OctSun1)=1,OctSun1+20,OctSun1+27)</f>
        <v>41209</v>
      </c>
      <c r="I7" s="10">
        <f>IF(DAY(OctSun1)=1,OctSun1+21,OctSun1+28)</f>
        <v>41210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IF(DAY(OctSun1)=1,OctSun1+22,OctSun1+29)</f>
        <v>41211</v>
      </c>
      <c r="D8" s="10">
        <f>IF(DAY(OctSun1)=1,OctSun1+23,OctSun1+30)</f>
        <v>41212</v>
      </c>
      <c r="E8" s="10">
        <f>IF(DAY(OctSun1)=1,OctSun1+24,OctSun1+31)</f>
        <v>41213</v>
      </c>
      <c r="F8" s="10">
        <f>IF(DAY(OctSun1)=1,OctSun1+25,OctSun1+32)</f>
        <v>41214</v>
      </c>
      <c r="G8" s="10">
        <f>IF(DAY(OctSun1)=1,OctSun1+26,OctSun1+33)</f>
        <v>41215</v>
      </c>
      <c r="H8" s="10">
        <f>IF(DAY(OctSun1)=1,OctSun1+27,OctSun1+34)</f>
        <v>41216</v>
      </c>
      <c r="I8" s="10">
        <f>IF(DAY(OctSun1)=1,OctSun1+28,OctSun1+35)</f>
        <v>41217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IF(DAY(OctSun1)=1,OctSun1+29,OctSun1+36)</f>
        <v>41218</v>
      </c>
      <c r="D9" s="10">
        <f>IF(DAY(OctSun1)=1,OctSun1+30,OctSun1+37)</f>
        <v>41219</v>
      </c>
      <c r="E9" s="10">
        <f>IF(DAY(OctSun1)=1,OctSun1+31,OctSun1+38)</f>
        <v>41220</v>
      </c>
      <c r="F9" s="10">
        <f>IF(DAY(OctSun1)=1,OctSun1+32,OctSun1+39)</f>
        <v>41221</v>
      </c>
      <c r="G9" s="10">
        <f>IF(DAY(OctSun1)=1,OctSun1+33,OctSun1+40)</f>
        <v>41222</v>
      </c>
      <c r="H9" s="10">
        <f>IF(DAY(OctSun1)=1,OctSun1+34,OctSun1+41)</f>
        <v>41223</v>
      </c>
      <c r="I9" s="10">
        <f>IF(DAY(OctSun1)=1,OctSun1+35,OctSun1+42)</f>
        <v>41224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VLOOKUP(DAY(C4),AssignmentDays,1,FALSE)=DAY(C4)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34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IF(DAY(NovSun1)=1,NovSun1-6,NovSun1+1)</f>
        <v>41211</v>
      </c>
      <c r="D4" s="10">
        <f>IF(DAY(NovSun1)=1,NovSun1-5,NovSun1+2)</f>
        <v>41212</v>
      </c>
      <c r="E4" s="10">
        <f>IF(DAY(NovSun1)=1,NovSun1-4,NovSun1+3)</f>
        <v>41213</v>
      </c>
      <c r="F4" s="10">
        <f>IF(DAY(NovSun1)=1,NovSun1-3,NovSun1+4)</f>
        <v>41214</v>
      </c>
      <c r="G4" s="10">
        <f>IF(DAY(NovSun1)=1,NovSun1-2,NovSun1+5)</f>
        <v>41215</v>
      </c>
      <c r="H4" s="10">
        <f>IF(DAY(NovSun1)=1,NovSun1-1,NovSun1+6)</f>
        <v>41216</v>
      </c>
      <c r="I4" s="10">
        <f>IF(DAY(NovSun1)=1,NovSun1,NovSun1+7)</f>
        <v>41217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IF(DAY(NovSun1)=1,NovSun1+1,NovSun1+8)</f>
        <v>41218</v>
      </c>
      <c r="D5" s="10">
        <f>IF(DAY(NovSun1)=1,NovSun1+2,NovSun1+9)</f>
        <v>41219</v>
      </c>
      <c r="E5" s="10">
        <f>IF(DAY(NovSun1)=1,NovSun1+3,NovSun1+10)</f>
        <v>41220</v>
      </c>
      <c r="F5" s="10">
        <f>IF(DAY(NovSun1)=1,NovSun1+4,NovSun1+11)</f>
        <v>41221</v>
      </c>
      <c r="G5" s="10">
        <f>IF(DAY(NovSun1)=1,NovSun1+5,NovSun1+12)</f>
        <v>41222</v>
      </c>
      <c r="H5" s="10">
        <f>IF(DAY(NovSun1)=1,NovSun1+6,NovSun1+13)</f>
        <v>41223</v>
      </c>
      <c r="I5" s="10">
        <f>IF(DAY(NovSun1)=1,NovSun1+7,NovSun1+14)</f>
        <v>41224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IF(DAY(NovSun1)=1,NovSun1+8,NovSun1+15)</f>
        <v>41225</v>
      </c>
      <c r="D6" s="10">
        <f>IF(DAY(NovSun1)=1,NovSun1+9,NovSun1+16)</f>
        <v>41226</v>
      </c>
      <c r="E6" s="10">
        <f>IF(DAY(NovSun1)=1,NovSun1+10,NovSun1+17)</f>
        <v>41227</v>
      </c>
      <c r="F6" s="10">
        <f>IF(DAY(NovSun1)=1,NovSun1+11,NovSun1+18)</f>
        <v>41228</v>
      </c>
      <c r="G6" s="10">
        <f>IF(DAY(NovSun1)=1,NovSun1+12,NovSun1+19)</f>
        <v>41229</v>
      </c>
      <c r="H6" s="10">
        <f>IF(DAY(NovSun1)=1,NovSun1+13,NovSun1+20)</f>
        <v>41230</v>
      </c>
      <c r="I6" s="10">
        <f>IF(DAY(NovSun1)=1,NovSun1+14,NovSun1+21)</f>
        <v>41231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IF(DAY(NovSun1)=1,NovSun1+15,NovSun1+22)</f>
        <v>41232</v>
      </c>
      <c r="D7" s="10">
        <f>IF(DAY(NovSun1)=1,NovSun1+16,NovSun1+23)</f>
        <v>41233</v>
      </c>
      <c r="E7" s="10">
        <f>IF(DAY(NovSun1)=1,NovSun1+17,NovSun1+24)</f>
        <v>41234</v>
      </c>
      <c r="F7" s="10">
        <f>IF(DAY(NovSun1)=1,NovSun1+18,NovSun1+25)</f>
        <v>41235</v>
      </c>
      <c r="G7" s="10">
        <f>IF(DAY(NovSun1)=1,NovSun1+19,NovSun1+26)</f>
        <v>41236</v>
      </c>
      <c r="H7" s="10">
        <f>IF(DAY(NovSun1)=1,NovSun1+20,NovSun1+27)</f>
        <v>41237</v>
      </c>
      <c r="I7" s="10">
        <f>IF(DAY(NovSun1)=1,NovSun1+21,NovSun1+28)</f>
        <v>41238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IF(DAY(NovSun1)=1,NovSun1+22,NovSun1+29)</f>
        <v>41239</v>
      </c>
      <c r="D8" s="10">
        <f>IF(DAY(NovSun1)=1,NovSun1+23,NovSun1+30)</f>
        <v>41240</v>
      </c>
      <c r="E8" s="10">
        <f>IF(DAY(NovSun1)=1,NovSun1+24,NovSun1+31)</f>
        <v>41241</v>
      </c>
      <c r="F8" s="10">
        <f>IF(DAY(NovSun1)=1,NovSun1+25,NovSun1+32)</f>
        <v>41242</v>
      </c>
      <c r="G8" s="10">
        <f>IF(DAY(NovSun1)=1,NovSun1+26,NovSun1+33)</f>
        <v>41243</v>
      </c>
      <c r="H8" s="10">
        <f>IF(DAY(NovSun1)=1,NovSun1+27,NovSun1+34)</f>
        <v>41244</v>
      </c>
      <c r="I8" s="10">
        <f>IF(DAY(NovSun1)=1,NovSun1+28,NovSun1+35)</f>
        <v>41245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IF(DAY(NovSun1)=1,NovSun1+29,NovSun1+36)</f>
        <v>41246</v>
      </c>
      <c r="D9" s="10">
        <f>IF(DAY(NovSun1)=1,NovSun1+30,NovSun1+37)</f>
        <v>41247</v>
      </c>
      <c r="E9" s="10">
        <f>IF(DAY(NovSun1)=1,NovSun1+31,NovSun1+38)</f>
        <v>41248</v>
      </c>
      <c r="F9" s="10">
        <f>IF(DAY(NovSun1)=1,NovSun1+32,NovSun1+39)</f>
        <v>41249</v>
      </c>
      <c r="G9" s="10">
        <f>IF(DAY(NovSun1)=1,NovSun1+33,NovSun1+40)</f>
        <v>41250</v>
      </c>
      <c r="H9" s="10">
        <f>IF(DAY(NovSun1)=1,NovSun1+34,NovSun1+41)</f>
        <v>41251</v>
      </c>
      <c r="I9" s="10">
        <f>IF(DAY(NovSun1)=1,NovSun1+35,NovSun1+42)</f>
        <v>41252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VLOOKUP(DAY(C4),AssignmentDays,1,FALSE)=DAY(C4)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O33"/>
  <sheetViews>
    <sheetView showGridLines="0" zoomScaleNormal="100" zoomScalePageLayoutView="84" workbookViewId="0"/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4"/>
      <c r="B2" s="27" t="s">
        <v>35</v>
      </c>
      <c r="C2" s="21"/>
      <c r="D2" s="21"/>
      <c r="E2" s="21"/>
      <c r="F2" s="21"/>
      <c r="G2" s="21"/>
      <c r="H2" s="21"/>
      <c r="I2" s="21"/>
      <c r="J2" s="22"/>
      <c r="K2" s="67" t="s">
        <v>8</v>
      </c>
      <c r="L2" s="68">
        <v>2013</v>
      </c>
      <c r="M2" s="68"/>
      <c r="N2" s="25"/>
    </row>
    <row r="3" spans="1:14" ht="21" customHeight="1" x14ac:dyDescent="0.2">
      <c r="A3" s="4"/>
      <c r="B3" s="28"/>
      <c r="C3" s="2" t="s">
        <v>1</v>
      </c>
      <c r="D3" s="2" t="s">
        <v>2</v>
      </c>
      <c r="E3" s="2" t="s">
        <v>3</v>
      </c>
      <c r="F3" s="2" t="s">
        <v>2</v>
      </c>
      <c r="G3" s="2" t="s">
        <v>4</v>
      </c>
      <c r="H3" s="2" t="s">
        <v>0</v>
      </c>
      <c r="I3" s="2" t="s">
        <v>0</v>
      </c>
      <c r="J3" s="5"/>
      <c r="K3" s="69"/>
      <c r="L3" s="70"/>
      <c r="M3" s="70"/>
      <c r="N3" s="26"/>
    </row>
    <row r="4" spans="1:14" ht="18" customHeight="1" x14ac:dyDescent="0.2">
      <c r="A4" s="4"/>
      <c r="B4" s="28"/>
      <c r="C4" s="10">
        <f>IF(DAY(DecSun1)=1,DecSun1-6,DecSun1+1)</f>
        <v>41239</v>
      </c>
      <c r="D4" s="10">
        <f>IF(DAY(DecSun1)=1,DecSun1-5,DecSun1+2)</f>
        <v>41240</v>
      </c>
      <c r="E4" s="10">
        <f>IF(DAY(DecSun1)=1,DecSun1-4,DecSun1+3)</f>
        <v>41241</v>
      </c>
      <c r="F4" s="10">
        <f>IF(DAY(DecSun1)=1,DecSun1-3,DecSun1+4)</f>
        <v>41242</v>
      </c>
      <c r="G4" s="10">
        <f>IF(DAY(DecSun1)=1,DecSun1-2,DecSun1+5)</f>
        <v>41243</v>
      </c>
      <c r="H4" s="10">
        <f>IF(DAY(DecSun1)=1,DecSun1-1,DecSun1+6)</f>
        <v>41244</v>
      </c>
      <c r="I4" s="10">
        <f>IF(DAY(DecSun1)=1,DecSun1,DecSun1+7)</f>
        <v>41245</v>
      </c>
      <c r="J4" s="5"/>
      <c r="K4" s="71" t="s">
        <v>7</v>
      </c>
      <c r="L4" s="16"/>
      <c r="M4" s="72"/>
      <c r="N4" s="73"/>
    </row>
    <row r="5" spans="1:14" ht="18" customHeight="1" x14ac:dyDescent="0.2">
      <c r="A5" s="4"/>
      <c r="B5" s="28"/>
      <c r="C5" s="10">
        <f>IF(DAY(DecSun1)=1,DecSun1+1,DecSun1+8)</f>
        <v>41246</v>
      </c>
      <c r="D5" s="10">
        <f>IF(DAY(DecSun1)=1,DecSun1+2,DecSun1+9)</f>
        <v>41247</v>
      </c>
      <c r="E5" s="10">
        <f>IF(DAY(DecSun1)=1,DecSun1+3,DecSun1+10)</f>
        <v>41248</v>
      </c>
      <c r="F5" s="10">
        <f>IF(DAY(DecSun1)=1,DecSun1+4,DecSun1+11)</f>
        <v>41249</v>
      </c>
      <c r="G5" s="10">
        <f>IF(DAY(DecSun1)=1,DecSun1+5,DecSun1+12)</f>
        <v>41250</v>
      </c>
      <c r="H5" s="10">
        <f>IF(DAY(DecSun1)=1,DecSun1+6,DecSun1+13)</f>
        <v>41251</v>
      </c>
      <c r="I5" s="10">
        <f>IF(DAY(DecSun1)=1,DecSun1+7,DecSun1+14)</f>
        <v>41252</v>
      </c>
      <c r="J5" s="5"/>
      <c r="K5" s="63"/>
      <c r="L5" s="17"/>
      <c r="M5" s="33"/>
      <c r="N5" s="34"/>
    </row>
    <row r="6" spans="1:14" ht="18" customHeight="1" x14ac:dyDescent="0.2">
      <c r="A6" s="4"/>
      <c r="B6" s="28"/>
      <c r="C6" s="10">
        <f>IF(DAY(DecSun1)=1,DecSun1+8,DecSun1+15)</f>
        <v>41253</v>
      </c>
      <c r="D6" s="10">
        <f>IF(DAY(DecSun1)=1,DecSun1+9,DecSun1+16)</f>
        <v>41254</v>
      </c>
      <c r="E6" s="10">
        <f>IF(DAY(DecSun1)=1,DecSun1+10,DecSun1+17)</f>
        <v>41255</v>
      </c>
      <c r="F6" s="10">
        <f>IF(DAY(DecSun1)=1,DecSun1+11,DecSun1+18)</f>
        <v>41256</v>
      </c>
      <c r="G6" s="10">
        <f>IF(DAY(DecSun1)=1,DecSun1+12,DecSun1+19)</f>
        <v>41257</v>
      </c>
      <c r="H6" s="10">
        <f>IF(DAY(DecSun1)=1,DecSun1+13,DecSun1+20)</f>
        <v>41258</v>
      </c>
      <c r="I6" s="10">
        <f>IF(DAY(DecSun1)=1,DecSun1+14,DecSun1+21)</f>
        <v>41259</v>
      </c>
      <c r="J6" s="5"/>
      <c r="K6" s="63"/>
      <c r="L6" s="17"/>
      <c r="M6" s="33"/>
      <c r="N6" s="34"/>
    </row>
    <row r="7" spans="1:14" ht="18" customHeight="1" x14ac:dyDescent="0.2">
      <c r="A7" s="4"/>
      <c r="B7" s="28"/>
      <c r="C7" s="10">
        <f>IF(DAY(DecSun1)=1,DecSun1+15,DecSun1+22)</f>
        <v>41260</v>
      </c>
      <c r="D7" s="10">
        <f>IF(DAY(DecSun1)=1,DecSun1+16,DecSun1+23)</f>
        <v>41261</v>
      </c>
      <c r="E7" s="10">
        <f>IF(DAY(DecSun1)=1,DecSun1+17,DecSun1+24)</f>
        <v>41262</v>
      </c>
      <c r="F7" s="10">
        <f>IF(DAY(DecSun1)=1,DecSun1+18,DecSun1+25)</f>
        <v>41263</v>
      </c>
      <c r="G7" s="10">
        <f>IF(DAY(DecSun1)=1,DecSun1+19,DecSun1+26)</f>
        <v>41264</v>
      </c>
      <c r="H7" s="10">
        <f>IF(DAY(DecSun1)=1,DecSun1+20,DecSun1+27)</f>
        <v>41265</v>
      </c>
      <c r="I7" s="10">
        <f>IF(DAY(DecSun1)=1,DecSun1+21,DecSun1+28)</f>
        <v>41266</v>
      </c>
      <c r="J7" s="5"/>
      <c r="K7" s="11"/>
      <c r="L7" s="17"/>
      <c r="M7" s="33"/>
      <c r="N7" s="34"/>
    </row>
    <row r="8" spans="1:14" ht="18.75" customHeight="1" x14ac:dyDescent="0.2">
      <c r="A8" s="4"/>
      <c r="B8" s="28"/>
      <c r="C8" s="10">
        <f>IF(DAY(DecSun1)=1,DecSun1+22,DecSun1+29)</f>
        <v>41267</v>
      </c>
      <c r="D8" s="10">
        <f>IF(DAY(DecSun1)=1,DecSun1+23,DecSun1+30)</f>
        <v>41268</v>
      </c>
      <c r="E8" s="10">
        <f>IF(DAY(DecSun1)=1,DecSun1+24,DecSun1+31)</f>
        <v>41269</v>
      </c>
      <c r="F8" s="10">
        <f>IF(DAY(DecSun1)=1,DecSun1+25,DecSun1+32)</f>
        <v>41270</v>
      </c>
      <c r="G8" s="10">
        <f>IF(DAY(DecSun1)=1,DecSun1+26,DecSun1+33)</f>
        <v>41271</v>
      </c>
      <c r="H8" s="10">
        <f>IF(DAY(DecSun1)=1,DecSun1+27,DecSun1+34)</f>
        <v>41272</v>
      </c>
      <c r="I8" s="10">
        <f>IF(DAY(DecSun1)=1,DecSun1+28,DecSun1+35)</f>
        <v>41273</v>
      </c>
      <c r="J8" s="5"/>
      <c r="K8" s="11"/>
      <c r="L8" s="17"/>
      <c r="M8" s="33"/>
      <c r="N8" s="34"/>
    </row>
    <row r="9" spans="1:14" ht="18" customHeight="1" x14ac:dyDescent="0.2">
      <c r="A9" s="4"/>
      <c r="B9" s="28"/>
      <c r="C9" s="10">
        <f>IF(DAY(DecSun1)=1,DecSun1+29,DecSun1+36)</f>
        <v>41274</v>
      </c>
      <c r="D9" s="10">
        <f>IF(DAY(DecSun1)=1,DecSun1+30,DecSun1+37)</f>
        <v>41275</v>
      </c>
      <c r="E9" s="10">
        <f>IF(DAY(DecSun1)=1,DecSun1+31,DecSun1+38)</f>
        <v>41276</v>
      </c>
      <c r="F9" s="10">
        <f>IF(DAY(DecSun1)=1,DecSun1+32,DecSun1+39)</f>
        <v>41277</v>
      </c>
      <c r="G9" s="10">
        <f>IF(DAY(DecSun1)=1,DecSun1+33,DecSun1+40)</f>
        <v>41278</v>
      </c>
      <c r="H9" s="10">
        <f>IF(DAY(DecSun1)=1,DecSun1+34,DecSun1+41)</f>
        <v>41279</v>
      </c>
      <c r="I9" s="10">
        <f>IF(DAY(DecSun1)=1,DecSun1+35,DecSun1+42)</f>
        <v>41280</v>
      </c>
      <c r="J9" s="5"/>
      <c r="K9" s="12"/>
      <c r="L9" s="18"/>
      <c r="M9" s="37"/>
      <c r="N9" s="38"/>
    </row>
    <row r="10" spans="1:14" ht="18" customHeight="1" x14ac:dyDescent="0.2">
      <c r="A10" s="4"/>
      <c r="B10" s="29"/>
      <c r="C10" s="23"/>
      <c r="D10" s="23"/>
      <c r="E10" s="23"/>
      <c r="F10" s="23"/>
      <c r="G10" s="23"/>
      <c r="H10" s="23"/>
      <c r="I10" s="23"/>
      <c r="J10" s="24"/>
      <c r="K10" s="62" t="s">
        <v>9</v>
      </c>
      <c r="L10" s="16"/>
      <c r="M10" s="39"/>
      <c r="N10" s="40"/>
    </row>
    <row r="11" spans="1:14" ht="18" customHeight="1" x14ac:dyDescent="0.2">
      <c r="A11" s="4"/>
      <c r="B11" s="30" t="s">
        <v>14</v>
      </c>
      <c r="C11" s="31"/>
      <c r="D11" s="31"/>
      <c r="E11" s="31"/>
      <c r="F11" s="31"/>
      <c r="G11" s="31"/>
      <c r="H11" s="31"/>
      <c r="I11" s="31"/>
      <c r="J11" s="32"/>
      <c r="K11" s="63"/>
      <c r="L11" s="17"/>
      <c r="M11" s="33"/>
      <c r="N11" s="34"/>
    </row>
    <row r="12" spans="1:14" ht="18" customHeight="1" x14ac:dyDescent="0.2">
      <c r="A12" s="4"/>
      <c r="B12" s="30"/>
      <c r="C12" s="31"/>
      <c r="D12" s="31"/>
      <c r="E12" s="31"/>
      <c r="F12" s="31"/>
      <c r="G12" s="31"/>
      <c r="H12" s="31"/>
      <c r="I12" s="31"/>
      <c r="J12" s="32"/>
      <c r="K12" s="63"/>
      <c r="L12" s="17"/>
      <c r="M12" s="33"/>
      <c r="N12" s="34"/>
    </row>
    <row r="13" spans="1:14" ht="18" customHeight="1" x14ac:dyDescent="0.2">
      <c r="B13" s="3" t="s">
        <v>7</v>
      </c>
      <c r="C13" s="64" t="s">
        <v>9</v>
      </c>
      <c r="D13" s="66"/>
      <c r="E13" s="64" t="s">
        <v>10</v>
      </c>
      <c r="F13" s="66"/>
      <c r="G13" s="64" t="s">
        <v>11</v>
      </c>
      <c r="H13" s="66"/>
      <c r="I13" s="64" t="s">
        <v>12</v>
      </c>
      <c r="J13" s="65"/>
      <c r="K13" s="11"/>
      <c r="L13" s="17"/>
      <c r="M13" s="33"/>
      <c r="N13" s="34"/>
    </row>
    <row r="14" spans="1:14" ht="18" customHeight="1" x14ac:dyDescent="0.2">
      <c r="B14" s="8" t="s">
        <v>20</v>
      </c>
      <c r="C14" s="41"/>
      <c r="D14" s="42"/>
      <c r="E14" s="41" t="s">
        <v>20</v>
      </c>
      <c r="F14" s="42"/>
      <c r="G14" s="41"/>
      <c r="H14" s="42"/>
      <c r="I14" s="41" t="s">
        <v>20</v>
      </c>
      <c r="J14" s="56"/>
      <c r="K14" s="11"/>
      <c r="L14" s="17"/>
      <c r="M14" s="33"/>
      <c r="N14" s="34"/>
    </row>
    <row r="15" spans="1:14" ht="18" customHeight="1" x14ac:dyDescent="0.2">
      <c r="B15" s="6" t="s">
        <v>15</v>
      </c>
      <c r="C15" s="43"/>
      <c r="D15" s="44"/>
      <c r="E15" s="43" t="s">
        <v>15</v>
      </c>
      <c r="F15" s="44"/>
      <c r="G15" s="43"/>
      <c r="H15" s="44"/>
      <c r="I15" s="54" t="s">
        <v>15</v>
      </c>
      <c r="J15" s="55"/>
      <c r="K15" s="13"/>
      <c r="L15" s="19"/>
      <c r="M15" s="37"/>
      <c r="N15" s="38"/>
    </row>
    <row r="16" spans="1:14" ht="18" customHeight="1" x14ac:dyDescent="0.2">
      <c r="B16" s="8"/>
      <c r="C16" s="41" t="s">
        <v>21</v>
      </c>
      <c r="D16" s="42"/>
      <c r="E16" s="41"/>
      <c r="F16" s="42"/>
      <c r="G16" s="41" t="s">
        <v>21</v>
      </c>
      <c r="H16" s="42"/>
      <c r="I16" s="50"/>
      <c r="J16" s="51"/>
      <c r="K16" s="76" t="s">
        <v>10</v>
      </c>
      <c r="L16" s="16"/>
      <c r="M16" s="39"/>
      <c r="N16" s="40"/>
    </row>
    <row r="17" spans="2:14" ht="18" customHeight="1" x14ac:dyDescent="0.2">
      <c r="B17" s="6"/>
      <c r="C17" s="43" t="s">
        <v>19</v>
      </c>
      <c r="D17" s="44"/>
      <c r="E17" s="43"/>
      <c r="F17" s="44"/>
      <c r="G17" s="43" t="s">
        <v>19</v>
      </c>
      <c r="H17" s="44"/>
      <c r="I17" s="54"/>
      <c r="J17" s="55"/>
      <c r="K17" s="77"/>
      <c r="L17" s="17"/>
      <c r="M17" s="33"/>
      <c r="N17" s="34"/>
    </row>
    <row r="18" spans="2:14" ht="18" customHeight="1" x14ac:dyDescent="0.2">
      <c r="B18" s="9" t="s">
        <v>23</v>
      </c>
      <c r="C18" s="59"/>
      <c r="D18" s="60"/>
      <c r="E18" s="59" t="s">
        <v>23</v>
      </c>
      <c r="F18" s="60"/>
      <c r="G18" s="59"/>
      <c r="H18" s="60"/>
      <c r="I18" s="59" t="s">
        <v>23</v>
      </c>
      <c r="J18" s="61"/>
      <c r="K18" s="77"/>
      <c r="L18" s="17"/>
      <c r="M18" s="33"/>
      <c r="N18" s="34"/>
    </row>
    <row r="19" spans="2:14" ht="18" customHeight="1" x14ac:dyDescent="0.2">
      <c r="B19" s="6" t="s">
        <v>16</v>
      </c>
      <c r="C19" s="43"/>
      <c r="D19" s="44"/>
      <c r="E19" s="43" t="s">
        <v>16</v>
      </c>
      <c r="F19" s="44"/>
      <c r="G19" s="43"/>
      <c r="H19" s="44"/>
      <c r="I19" s="54" t="s">
        <v>16</v>
      </c>
      <c r="J19" s="55"/>
      <c r="K19" s="11"/>
      <c r="L19" s="17"/>
      <c r="M19" s="33"/>
      <c r="N19" s="34"/>
    </row>
    <row r="20" spans="2:14" ht="18" customHeight="1" x14ac:dyDescent="0.2">
      <c r="B20" s="8"/>
      <c r="C20" s="41"/>
      <c r="D20" s="42"/>
      <c r="E20" s="41"/>
      <c r="F20" s="42"/>
      <c r="G20" s="41"/>
      <c r="H20" s="42"/>
      <c r="I20" s="41"/>
      <c r="J20" s="56"/>
      <c r="K20" s="11"/>
      <c r="L20" s="17"/>
      <c r="M20" s="33"/>
      <c r="N20" s="34"/>
    </row>
    <row r="21" spans="2:14" ht="18" customHeight="1" x14ac:dyDescent="0.2">
      <c r="B21" s="6"/>
      <c r="C21" s="43"/>
      <c r="D21" s="44"/>
      <c r="E21" s="43"/>
      <c r="F21" s="44"/>
      <c r="G21" s="43"/>
      <c r="H21" s="44"/>
      <c r="I21" s="57"/>
      <c r="J21" s="58"/>
      <c r="K21" s="13"/>
      <c r="L21" s="19"/>
      <c r="M21" s="37"/>
      <c r="N21" s="38"/>
    </row>
    <row r="22" spans="2:14" ht="18" customHeight="1" x14ac:dyDescent="0.2">
      <c r="B22" s="8"/>
      <c r="C22" s="41"/>
      <c r="D22" s="42"/>
      <c r="E22" s="41"/>
      <c r="F22" s="42"/>
      <c r="G22" s="41"/>
      <c r="H22" s="42"/>
      <c r="I22" s="41"/>
      <c r="J22" s="56"/>
      <c r="K22" s="76" t="s">
        <v>11</v>
      </c>
      <c r="L22" s="16"/>
      <c r="M22" s="39"/>
      <c r="N22" s="40"/>
    </row>
    <row r="23" spans="2:14" ht="18" customHeight="1" x14ac:dyDescent="0.2">
      <c r="B23" s="6"/>
      <c r="C23" s="43"/>
      <c r="D23" s="44"/>
      <c r="E23" s="43"/>
      <c r="F23" s="44"/>
      <c r="G23" s="43"/>
      <c r="H23" s="44"/>
      <c r="I23" s="54"/>
      <c r="J23" s="55"/>
      <c r="K23" s="77"/>
      <c r="L23" s="17"/>
      <c r="M23" s="33"/>
      <c r="N23" s="34"/>
    </row>
    <row r="24" spans="2:14" ht="18" customHeight="1" x14ac:dyDescent="0.2">
      <c r="B24" s="8"/>
      <c r="C24" s="41"/>
      <c r="D24" s="42"/>
      <c r="E24" s="41"/>
      <c r="F24" s="42"/>
      <c r="G24" s="41"/>
      <c r="H24" s="42"/>
      <c r="I24" s="41"/>
      <c r="J24" s="56"/>
      <c r="K24" s="77"/>
      <c r="L24" s="17"/>
      <c r="M24" s="33"/>
      <c r="N24" s="34"/>
    </row>
    <row r="25" spans="2:14" ht="18" customHeight="1" x14ac:dyDescent="0.2">
      <c r="B25" s="6"/>
      <c r="C25" s="43"/>
      <c r="D25" s="44"/>
      <c r="E25" s="43"/>
      <c r="F25" s="44"/>
      <c r="G25" s="43"/>
      <c r="H25" s="44"/>
      <c r="I25" s="54"/>
      <c r="J25" s="55"/>
      <c r="K25" s="77"/>
      <c r="L25" s="17"/>
      <c r="M25" s="33"/>
      <c r="N25" s="34"/>
    </row>
    <row r="26" spans="2:14" ht="18" customHeight="1" x14ac:dyDescent="0.2">
      <c r="B26" s="8" t="s">
        <v>22</v>
      </c>
      <c r="C26" s="41"/>
      <c r="D26" s="42"/>
      <c r="E26" s="41" t="s">
        <v>22</v>
      </c>
      <c r="F26" s="42"/>
      <c r="G26" s="41"/>
      <c r="H26" s="42"/>
      <c r="I26" s="41" t="s">
        <v>22</v>
      </c>
      <c r="J26" s="56"/>
      <c r="K26" s="11"/>
      <c r="L26" s="17"/>
      <c r="M26" s="33"/>
      <c r="N26" s="34"/>
    </row>
    <row r="27" spans="2:14" ht="18" customHeight="1" x14ac:dyDescent="0.2">
      <c r="B27" s="6" t="s">
        <v>17</v>
      </c>
      <c r="C27" s="43"/>
      <c r="D27" s="44"/>
      <c r="E27" s="43" t="s">
        <v>17</v>
      </c>
      <c r="F27" s="44"/>
      <c r="G27" s="43"/>
      <c r="H27" s="44"/>
      <c r="I27" s="54" t="s">
        <v>17</v>
      </c>
      <c r="J27" s="55"/>
      <c r="K27" s="13"/>
      <c r="L27" s="19"/>
      <c r="M27" s="37"/>
      <c r="N27" s="38"/>
    </row>
    <row r="28" spans="2:14" ht="18" customHeight="1" x14ac:dyDescent="0.2">
      <c r="B28" s="8"/>
      <c r="C28" s="41"/>
      <c r="D28" s="42"/>
      <c r="E28" s="41"/>
      <c r="F28" s="42"/>
      <c r="G28" s="41"/>
      <c r="H28" s="42"/>
      <c r="I28" s="41"/>
      <c r="J28" s="56"/>
      <c r="K28" s="62" t="s">
        <v>12</v>
      </c>
      <c r="L28" s="16"/>
      <c r="M28" s="39"/>
      <c r="N28" s="40"/>
    </row>
    <row r="29" spans="2:14" ht="18" customHeight="1" x14ac:dyDescent="0.2">
      <c r="B29" s="6"/>
      <c r="C29" s="43"/>
      <c r="D29" s="44"/>
      <c r="E29" s="43"/>
      <c r="F29" s="44"/>
      <c r="G29" s="43"/>
      <c r="H29" s="44"/>
      <c r="I29" s="43"/>
      <c r="J29" s="49"/>
      <c r="K29" s="63"/>
      <c r="L29" s="17"/>
      <c r="M29" s="33"/>
      <c r="N29" s="34"/>
    </row>
    <row r="30" spans="2:14" ht="18" customHeight="1" x14ac:dyDescent="0.2">
      <c r="B30" s="8"/>
      <c r="C30" s="41" t="s">
        <v>24</v>
      </c>
      <c r="D30" s="42"/>
      <c r="E30" s="41"/>
      <c r="F30" s="42"/>
      <c r="G30" s="41" t="s">
        <v>24</v>
      </c>
      <c r="H30" s="42"/>
      <c r="I30" s="47"/>
      <c r="J30" s="48"/>
      <c r="K30" s="63"/>
      <c r="L30" s="17"/>
      <c r="M30" s="33"/>
      <c r="N30" s="34"/>
    </row>
    <row r="31" spans="2:14" ht="18" customHeight="1" x14ac:dyDescent="0.2">
      <c r="B31" s="6"/>
      <c r="C31" s="43" t="s">
        <v>18</v>
      </c>
      <c r="D31" s="44"/>
      <c r="E31" s="43"/>
      <c r="F31" s="44"/>
      <c r="G31" s="43" t="s">
        <v>18</v>
      </c>
      <c r="H31" s="44"/>
      <c r="I31" s="43"/>
      <c r="J31" s="49"/>
      <c r="K31" s="14"/>
      <c r="L31" s="17"/>
      <c r="M31" s="33"/>
      <c r="N31" s="34"/>
    </row>
    <row r="32" spans="2:14" ht="18" customHeight="1" x14ac:dyDescent="0.2">
      <c r="B32" s="8"/>
      <c r="C32" s="41"/>
      <c r="D32" s="42"/>
      <c r="E32" s="41"/>
      <c r="F32" s="42"/>
      <c r="G32" s="41"/>
      <c r="H32" s="42"/>
      <c r="I32" s="50"/>
      <c r="J32" s="51"/>
      <c r="K32" s="14"/>
      <c r="L32" s="17"/>
      <c r="M32" s="33"/>
      <c r="N32" s="34"/>
    </row>
    <row r="33" spans="2:14" ht="18" customHeight="1" x14ac:dyDescent="0.2">
      <c r="B33" s="7"/>
      <c r="C33" s="45"/>
      <c r="D33" s="46"/>
      <c r="E33" s="45"/>
      <c r="F33" s="46"/>
      <c r="G33" s="45"/>
      <c r="H33" s="46"/>
      <c r="I33" s="52"/>
      <c r="J33" s="53"/>
      <c r="K33" s="15"/>
      <c r="L33" s="20"/>
      <c r="M33" s="35"/>
      <c r="N33" s="36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VLOOKUP(DAY(C4),AssignmentDays,1,FALSE)=DAY(C4)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91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FF21058-99F3-4238-BEF5-0A42D62435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April!AssignmentDays</vt:lpstr>
      <vt:lpstr>August!AssignmentDays</vt:lpstr>
      <vt:lpstr>December!AssignmentDays</vt:lpstr>
      <vt:lpstr>February!AssignmentDays</vt:lpstr>
      <vt:lpstr>July!AssignmentDays</vt:lpstr>
      <vt:lpstr>June!AssignmentDays</vt:lpstr>
      <vt:lpstr>March!AssignmentDays</vt:lpstr>
      <vt:lpstr>May!AssignmentDays</vt:lpstr>
      <vt:lpstr>November!AssignmentDays</vt:lpstr>
      <vt:lpstr>October!AssignmentDays</vt:lpstr>
      <vt:lpstr>September!AssignmentDays</vt:lpstr>
      <vt:lpstr>AssignmentDays</vt:lpstr>
      <vt:lpstr>CalendarYear</vt:lpstr>
      <vt:lpstr>April!ImportantDatesTable</vt:lpstr>
      <vt:lpstr>August!ImportantDatesTable</vt:lpstr>
      <vt:lpstr>December!ImportantDatesTable</vt:lpstr>
      <vt:lpstr>February!ImportantDatesTable</vt:lpstr>
      <vt:lpstr>July!ImportantDatesTable</vt:lpstr>
      <vt:lpstr>June!ImportantDatesTable</vt:lpstr>
      <vt:lpstr>March!ImportantDatesTable</vt:lpstr>
      <vt:lpstr>May!ImportantDatesTable</vt:lpstr>
      <vt:lpstr>November!ImportantDatesTable</vt:lpstr>
      <vt:lpstr>October!ImportantDatesTable</vt:lpstr>
      <vt:lpstr>September!ImportantDatesTable</vt:lpstr>
      <vt:lpstr>ImportantDatesTable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2014-10-26T17:11:21Z</dcterms:created>
  <dcterms:modified xsi:type="dcterms:W3CDTF">2014-10-26T17:11:21Z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